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CVO\Zákazky\Verejné obstarávania\Prebiehajúce\Waster\Areál na spracovanie biologickeho odpadu\"/>
    </mc:Choice>
  </mc:AlternateContent>
  <xr:revisionPtr revIDLastSave="0" documentId="13_ncr:1_{389E09F9-7290-472E-8B49-77EFAD79F074}" xr6:coauthVersionLast="46" xr6:coauthVersionMax="46" xr10:uidLastSave="{00000000-0000-0000-0000-000000000000}"/>
  <bookViews>
    <workbookView xWindow="-103" yWindow="-103" windowWidth="23657" windowHeight="15240" xr2:uid="{00000000-000D-0000-FFFF-FFFF00000000}"/>
  </bookViews>
  <sheets>
    <sheet name="Rekapitulácia stavby" sheetId="1" r:id="rId1"/>
    <sheet name="01 - SO 01 Hala skladovacia " sheetId="2" r:id="rId2"/>
    <sheet name="02 - SO 02 Prevádzková bu..." sheetId="3" r:id="rId3"/>
    <sheet name="03 - SO 03 Spevnená plocha " sheetId="4" r:id="rId4"/>
    <sheet name="04 - SO 04 Oplotenie " sheetId="5" r:id="rId5"/>
    <sheet name="05 - SO 05 Prístrešok " sheetId="6" r:id="rId6"/>
    <sheet name="06 - SO 06 Žumpa 40m3" sheetId="7" r:id="rId7"/>
    <sheet name="07 - SO 07 Mostova váha " sheetId="8" r:id="rId8"/>
  </sheets>
  <definedNames>
    <definedName name="_xlnm._FilterDatabase" localSheetId="1" hidden="1">'01 - SO 01 Hala skladovacia '!$C$140:$K$246</definedName>
    <definedName name="_xlnm._FilterDatabase" localSheetId="2" hidden="1">'02 - SO 02 Prevádzková bu...'!$C$153:$K$430</definedName>
    <definedName name="_xlnm._FilterDatabase" localSheetId="3" hidden="1">'03 - SO 03 Spevnená plocha '!$C$132:$K$163</definedName>
    <definedName name="_xlnm._FilterDatabase" localSheetId="4" hidden="1">'04 - SO 04 Oplotenie '!$C$131:$K$151</definedName>
    <definedName name="_xlnm._FilterDatabase" localSheetId="5" hidden="1">'05 - SO 05 Prístrešok '!$C$138:$K$198</definedName>
    <definedName name="_xlnm._FilterDatabase" localSheetId="6" hidden="1">'06 - SO 06 Žumpa 40m3'!$C$135:$K$173</definedName>
    <definedName name="_xlnm._FilterDatabase" localSheetId="7" hidden="1">'07 - SO 07 Mostova váha '!$C$133:$K$159</definedName>
    <definedName name="_xlnm.Print_Titles" localSheetId="1">'01 - SO 01 Hala skladovacia '!$140:$140</definedName>
    <definedName name="_xlnm.Print_Titles" localSheetId="2">'02 - SO 02 Prevádzková bu...'!$153:$153</definedName>
    <definedName name="_xlnm.Print_Titles" localSheetId="3">'03 - SO 03 Spevnená plocha '!$132:$132</definedName>
    <definedName name="_xlnm.Print_Titles" localSheetId="4">'04 - SO 04 Oplotenie '!$131:$131</definedName>
    <definedName name="_xlnm.Print_Titles" localSheetId="5">'05 - SO 05 Prístrešok '!$138:$138</definedName>
    <definedName name="_xlnm.Print_Titles" localSheetId="6">'06 - SO 06 Žumpa 40m3'!$135:$135</definedName>
    <definedName name="_xlnm.Print_Titles" localSheetId="7">'07 - SO 07 Mostova váha '!$133:$133</definedName>
    <definedName name="_xlnm.Print_Titles" localSheetId="0">'Rekapitulácia stavby'!$92:$92</definedName>
    <definedName name="_xlnm.Print_Area" localSheetId="1">'01 - SO 01 Hala skladovacia '!$C$4:$J$76,'01 - SO 01 Hala skladovacia '!$C$82:$J$122,'01 - SO 01 Hala skladovacia '!$C$128:$J$246</definedName>
    <definedName name="_xlnm.Print_Area" localSheetId="2">'02 - SO 02 Prevádzková bu...'!$C$4:$J$76,'02 - SO 02 Prevádzková bu...'!$C$82:$J$135,'02 - SO 02 Prevádzková bu...'!$C$141:$J$430</definedName>
    <definedName name="_xlnm.Print_Area" localSheetId="3">'03 - SO 03 Spevnená plocha '!$C$4:$J$76,'03 - SO 03 Spevnená plocha '!$C$82:$J$114,'03 - SO 03 Spevnená plocha '!$C$120:$J$163</definedName>
    <definedName name="_xlnm.Print_Area" localSheetId="4">'04 - SO 04 Oplotenie '!$C$4:$J$76,'04 - SO 04 Oplotenie '!$C$82:$J$113,'04 - SO 04 Oplotenie '!$C$119:$J$151</definedName>
    <definedName name="_xlnm.Print_Area" localSheetId="5">'05 - SO 05 Prístrešok '!$C$4:$J$76,'05 - SO 05 Prístrešok '!$C$82:$J$120,'05 - SO 05 Prístrešok '!$C$126:$J$198</definedName>
    <definedName name="_xlnm.Print_Area" localSheetId="6">'06 - SO 06 Žumpa 40m3'!$C$4:$J$76,'06 - SO 06 Žumpa 40m3'!$C$82:$J$117,'06 - SO 06 Žumpa 40m3'!$C$123:$J$173</definedName>
    <definedName name="_xlnm.Print_Area" localSheetId="7">'07 - SO 07 Mostova váha '!$C$4:$J$76,'07 - SO 07 Mostova váha '!$C$82:$J$115,'07 - SO 07 Mostova váha '!$C$121:$J$159</definedName>
    <definedName name="_xlnm.Print_Area" localSheetId="0">'Rekapitulácia stavby'!$D$4:$AO$76,'Rekapitulácia stavby'!$C$82:$AQ$102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8" l="1"/>
  <c r="J38" i="8"/>
  <c r="AY101" i="1"/>
  <c r="J37" i="8"/>
  <c r="AX101" i="1" s="1"/>
  <c r="BI159" i="8"/>
  <c r="BH159" i="8"/>
  <c r="BG159" i="8"/>
  <c r="BE159" i="8"/>
  <c r="T159" i="8"/>
  <c r="T158" i="8"/>
  <c r="R159" i="8"/>
  <c r="R158" i="8" s="1"/>
  <c r="P159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48" i="8"/>
  <c r="BH148" i="8"/>
  <c r="BG148" i="8"/>
  <c r="BE148" i="8"/>
  <c r="T148" i="8"/>
  <c r="T147" i="8"/>
  <c r="R148" i="8"/>
  <c r="R147" i="8" s="1"/>
  <c r="P148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3" i="8"/>
  <c r="BH143" i="8"/>
  <c r="BG143" i="8"/>
  <c r="BE143" i="8"/>
  <c r="T143" i="8"/>
  <c r="R143" i="8"/>
  <c r="P143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F130" i="8"/>
  <c r="F128" i="8"/>
  <c r="E126" i="8"/>
  <c r="BI113" i="8"/>
  <c r="BH113" i="8"/>
  <c r="BG113" i="8"/>
  <c r="BE113" i="8"/>
  <c r="BI112" i="8"/>
  <c r="BH112" i="8"/>
  <c r="BG112" i="8"/>
  <c r="BF112" i="8"/>
  <c r="BE112" i="8"/>
  <c r="BI111" i="8"/>
  <c r="BH111" i="8"/>
  <c r="BG111" i="8"/>
  <c r="BF111" i="8"/>
  <c r="BE111" i="8"/>
  <c r="BI110" i="8"/>
  <c r="BH110" i="8"/>
  <c r="BG110" i="8"/>
  <c r="BF110" i="8"/>
  <c r="BE110" i="8"/>
  <c r="BI109" i="8"/>
  <c r="BH109" i="8"/>
  <c r="BG109" i="8"/>
  <c r="BF109" i="8"/>
  <c r="BE109" i="8"/>
  <c r="BI108" i="8"/>
  <c r="BH108" i="8"/>
  <c r="BG108" i="8"/>
  <c r="BF108" i="8"/>
  <c r="BE108" i="8"/>
  <c r="F91" i="8"/>
  <c r="F89" i="8"/>
  <c r="E87" i="8"/>
  <c r="J24" i="8"/>
  <c r="E24" i="8"/>
  <c r="J131" i="8"/>
  <c r="J23" i="8"/>
  <c r="J21" i="8"/>
  <c r="E21" i="8"/>
  <c r="J130" i="8"/>
  <c r="J20" i="8"/>
  <c r="J18" i="8"/>
  <c r="E18" i="8"/>
  <c r="F131" i="8"/>
  <c r="J17" i="8"/>
  <c r="J12" i="8"/>
  <c r="J128" i="8"/>
  <c r="E7" i="8"/>
  <c r="E124" i="8" s="1"/>
  <c r="J39" i="7"/>
  <c r="J38" i="7"/>
  <c r="AY100" i="1"/>
  <c r="J37" i="7"/>
  <c r="AX100" i="1" s="1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1" i="7"/>
  <c r="BH161" i="7"/>
  <c r="BG161" i="7"/>
  <c r="BE161" i="7"/>
  <c r="T161" i="7"/>
  <c r="T160" i="7"/>
  <c r="R161" i="7"/>
  <c r="R160" i="7" s="1"/>
  <c r="P161" i="7"/>
  <c r="P160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3" i="7"/>
  <c r="BH153" i="7"/>
  <c r="BG153" i="7"/>
  <c r="BE153" i="7"/>
  <c r="T153" i="7"/>
  <c r="T152" i="7"/>
  <c r="R153" i="7"/>
  <c r="R152" i="7" s="1"/>
  <c r="P153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F132" i="7"/>
  <c r="F130" i="7"/>
  <c r="E128" i="7"/>
  <c r="BI115" i="7"/>
  <c r="BH115" i="7"/>
  <c r="BG115" i="7"/>
  <c r="BE115" i="7"/>
  <c r="BI114" i="7"/>
  <c r="BH114" i="7"/>
  <c r="BG114" i="7"/>
  <c r="BF114" i="7"/>
  <c r="BE114" i="7"/>
  <c r="BI113" i="7"/>
  <c r="BH113" i="7"/>
  <c r="BG113" i="7"/>
  <c r="BF113" i="7"/>
  <c r="BE113" i="7"/>
  <c r="BI112" i="7"/>
  <c r="BH112" i="7"/>
  <c r="BG112" i="7"/>
  <c r="BF112" i="7"/>
  <c r="BE112" i="7"/>
  <c r="BI111" i="7"/>
  <c r="BH111" i="7"/>
  <c r="BG111" i="7"/>
  <c r="BF111" i="7"/>
  <c r="BE111" i="7"/>
  <c r="BI110" i="7"/>
  <c r="BH110" i="7"/>
  <c r="BG110" i="7"/>
  <c r="BF110" i="7"/>
  <c r="BE110" i="7"/>
  <c r="F91" i="7"/>
  <c r="F89" i="7"/>
  <c r="E87" i="7"/>
  <c r="J24" i="7"/>
  <c r="E24" i="7"/>
  <c r="J133" i="7" s="1"/>
  <c r="J23" i="7"/>
  <c r="J21" i="7"/>
  <c r="E21" i="7"/>
  <c r="J132" i="7" s="1"/>
  <c r="J20" i="7"/>
  <c r="J18" i="7"/>
  <c r="E18" i="7"/>
  <c r="F92" i="7" s="1"/>
  <c r="J17" i="7"/>
  <c r="J12" i="7"/>
  <c r="J130" i="7" s="1"/>
  <c r="E7" i="7"/>
  <c r="E126" i="7" s="1"/>
  <c r="J39" i="6"/>
  <c r="J38" i="6"/>
  <c r="AY99" i="1"/>
  <c r="J37" i="6"/>
  <c r="AX99" i="1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1" i="6"/>
  <c r="BH171" i="6"/>
  <c r="BG171" i="6"/>
  <c r="BE171" i="6"/>
  <c r="T171" i="6"/>
  <c r="T170" i="6" s="1"/>
  <c r="R171" i="6"/>
  <c r="R170" i="6"/>
  <c r="P171" i="6"/>
  <c r="P170" i="6" s="1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F135" i="6"/>
  <c r="F133" i="6"/>
  <c r="E131" i="6"/>
  <c r="BI118" i="6"/>
  <c r="BH118" i="6"/>
  <c r="BG118" i="6"/>
  <c r="BE118" i="6"/>
  <c r="BI117" i="6"/>
  <c r="BH117" i="6"/>
  <c r="BG117" i="6"/>
  <c r="BF117" i="6"/>
  <c r="BE117" i="6"/>
  <c r="BI116" i="6"/>
  <c r="BH116" i="6"/>
  <c r="BG116" i="6"/>
  <c r="BF116" i="6"/>
  <c r="BE116" i="6"/>
  <c r="BI115" i="6"/>
  <c r="BH115" i="6"/>
  <c r="BG115" i="6"/>
  <c r="BF115" i="6"/>
  <c r="BE115" i="6"/>
  <c r="BI114" i="6"/>
  <c r="BH114" i="6"/>
  <c r="BG114" i="6"/>
  <c r="BF114" i="6"/>
  <c r="BE114" i="6"/>
  <c r="BI113" i="6"/>
  <c r="BH113" i="6"/>
  <c r="BG113" i="6"/>
  <c r="BF113" i="6"/>
  <c r="BE113" i="6"/>
  <c r="F91" i="6"/>
  <c r="F89" i="6"/>
  <c r="E87" i="6"/>
  <c r="J24" i="6"/>
  <c r="E24" i="6"/>
  <c r="J136" i="6"/>
  <c r="J23" i="6"/>
  <c r="J21" i="6"/>
  <c r="E21" i="6"/>
  <c r="J135" i="6"/>
  <c r="J20" i="6"/>
  <c r="J18" i="6"/>
  <c r="E18" i="6"/>
  <c r="F136" i="6"/>
  <c r="J17" i="6"/>
  <c r="J12" i="6"/>
  <c r="J133" i="6"/>
  <c r="E7" i="6"/>
  <c r="E129" i="6"/>
  <c r="J39" i="5"/>
  <c r="J38" i="5"/>
  <c r="AY98" i="1"/>
  <c r="J37" i="5"/>
  <c r="AX98" i="1" s="1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7" i="5"/>
  <c r="BH147" i="5"/>
  <c r="BG147" i="5"/>
  <c r="BE147" i="5"/>
  <c r="T147" i="5"/>
  <c r="T146" i="5" s="1"/>
  <c r="R147" i="5"/>
  <c r="R146" i="5" s="1"/>
  <c r="P147" i="5"/>
  <c r="P146" i="5" s="1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F128" i="5"/>
  <c r="F126" i="5"/>
  <c r="E124" i="5"/>
  <c r="BI111" i="5"/>
  <c r="BH111" i="5"/>
  <c r="BG111" i="5"/>
  <c r="BE111" i="5"/>
  <c r="BI110" i="5"/>
  <c r="BH110" i="5"/>
  <c r="BG110" i="5"/>
  <c r="BF110" i="5"/>
  <c r="BE110" i="5"/>
  <c r="BI109" i="5"/>
  <c r="BH109" i="5"/>
  <c r="BG109" i="5"/>
  <c r="BF109" i="5"/>
  <c r="BE109" i="5"/>
  <c r="BI108" i="5"/>
  <c r="BH108" i="5"/>
  <c r="BG108" i="5"/>
  <c r="BF108" i="5"/>
  <c r="BE108" i="5"/>
  <c r="BI107" i="5"/>
  <c r="BH107" i="5"/>
  <c r="BG107" i="5"/>
  <c r="BF107" i="5"/>
  <c r="BE107" i="5"/>
  <c r="BI106" i="5"/>
  <c r="BH106" i="5"/>
  <c r="BG106" i="5"/>
  <c r="BF106" i="5"/>
  <c r="BE106" i="5"/>
  <c r="F91" i="5"/>
  <c r="F89" i="5"/>
  <c r="E87" i="5"/>
  <c r="J24" i="5"/>
  <c r="E24" i="5"/>
  <c r="J129" i="5" s="1"/>
  <c r="J23" i="5"/>
  <c r="J21" i="5"/>
  <c r="E21" i="5"/>
  <c r="J91" i="5" s="1"/>
  <c r="J20" i="5"/>
  <c r="J18" i="5"/>
  <c r="E18" i="5"/>
  <c r="F129" i="5" s="1"/>
  <c r="J17" i="5"/>
  <c r="J12" i="5"/>
  <c r="J126" i="5"/>
  <c r="E7" i="5"/>
  <c r="E122" i="5"/>
  <c r="J39" i="4"/>
  <c r="J38" i="4"/>
  <c r="AY97" i="1" s="1"/>
  <c r="J37" i="4"/>
  <c r="AX97" i="1"/>
  <c r="BI163" i="4"/>
  <c r="BH163" i="4"/>
  <c r="BG163" i="4"/>
  <c r="BE163" i="4"/>
  <c r="T163" i="4"/>
  <c r="T162" i="4" s="1"/>
  <c r="R163" i="4"/>
  <c r="R162" i="4"/>
  <c r="P163" i="4"/>
  <c r="P162" i="4" s="1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8" i="4"/>
  <c r="BH148" i="4"/>
  <c r="BG148" i="4"/>
  <c r="BE148" i="4"/>
  <c r="T148" i="4"/>
  <c r="T147" i="4" s="1"/>
  <c r="R148" i="4"/>
  <c r="R147" i="4" s="1"/>
  <c r="P148" i="4"/>
  <c r="P147" i="4" s="1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F129" i="4"/>
  <c r="F127" i="4"/>
  <c r="E125" i="4"/>
  <c r="BI112" i="4"/>
  <c r="BH112" i="4"/>
  <c r="BG112" i="4"/>
  <c r="BE112" i="4"/>
  <c r="BI111" i="4"/>
  <c r="BH111" i="4"/>
  <c r="BG111" i="4"/>
  <c r="BF111" i="4"/>
  <c r="BE111" i="4"/>
  <c r="BI110" i="4"/>
  <c r="BH110" i="4"/>
  <c r="BG110" i="4"/>
  <c r="BF110" i="4"/>
  <c r="BE110" i="4"/>
  <c r="BI109" i="4"/>
  <c r="BH109" i="4"/>
  <c r="BG109" i="4"/>
  <c r="BF109" i="4"/>
  <c r="BE109" i="4"/>
  <c r="BI108" i="4"/>
  <c r="BH108" i="4"/>
  <c r="BG108" i="4"/>
  <c r="BF108" i="4"/>
  <c r="BE108" i="4"/>
  <c r="BI107" i="4"/>
  <c r="BH107" i="4"/>
  <c r="BG107" i="4"/>
  <c r="BF107" i="4"/>
  <c r="BE107" i="4"/>
  <c r="F91" i="4"/>
  <c r="F89" i="4"/>
  <c r="E87" i="4"/>
  <c r="J24" i="4"/>
  <c r="E24" i="4"/>
  <c r="J92" i="4" s="1"/>
  <c r="J23" i="4"/>
  <c r="J21" i="4"/>
  <c r="E21" i="4"/>
  <c r="J129" i="4" s="1"/>
  <c r="J20" i="4"/>
  <c r="J18" i="4"/>
  <c r="E18" i="4"/>
  <c r="F130" i="4" s="1"/>
  <c r="J17" i="4"/>
  <c r="J12" i="4"/>
  <c r="J127" i="4"/>
  <c r="E7" i="4"/>
  <c r="E123" i="4" s="1"/>
  <c r="J39" i="3"/>
  <c r="J38" i="3"/>
  <c r="AY96" i="1"/>
  <c r="J37" i="3"/>
  <c r="AX96" i="1"/>
  <c r="BI430" i="3"/>
  <c r="BH430" i="3"/>
  <c r="BG430" i="3"/>
  <c r="BE430" i="3"/>
  <c r="T430" i="3"/>
  <c r="T429" i="3"/>
  <c r="R430" i="3"/>
  <c r="R429" i="3"/>
  <c r="P430" i="3"/>
  <c r="P429" i="3"/>
  <c r="BI428" i="3"/>
  <c r="BH428" i="3"/>
  <c r="BG428" i="3"/>
  <c r="BE428" i="3"/>
  <c r="T428" i="3"/>
  <c r="R428" i="3"/>
  <c r="P428" i="3"/>
  <c r="BI427" i="3"/>
  <c r="BH427" i="3"/>
  <c r="BG427" i="3"/>
  <c r="BE427" i="3"/>
  <c r="T427" i="3"/>
  <c r="R427" i="3"/>
  <c r="P427" i="3"/>
  <c r="BI426" i="3"/>
  <c r="BH426" i="3"/>
  <c r="BG426" i="3"/>
  <c r="BE426" i="3"/>
  <c r="T426" i="3"/>
  <c r="R426" i="3"/>
  <c r="P426" i="3"/>
  <c r="BI425" i="3"/>
  <c r="BH425" i="3"/>
  <c r="BG425" i="3"/>
  <c r="BE425" i="3"/>
  <c r="T425" i="3"/>
  <c r="R425" i="3"/>
  <c r="P425" i="3"/>
  <c r="BI424" i="3"/>
  <c r="BH424" i="3"/>
  <c r="BG424" i="3"/>
  <c r="BE424" i="3"/>
  <c r="T424" i="3"/>
  <c r="R424" i="3"/>
  <c r="P424" i="3"/>
  <c r="BI423" i="3"/>
  <c r="BH423" i="3"/>
  <c r="BG423" i="3"/>
  <c r="BE423" i="3"/>
  <c r="T423" i="3"/>
  <c r="R423" i="3"/>
  <c r="P423" i="3"/>
  <c r="BI422" i="3"/>
  <c r="BH422" i="3"/>
  <c r="BG422" i="3"/>
  <c r="BE422" i="3"/>
  <c r="T422" i="3"/>
  <c r="R422" i="3"/>
  <c r="P422" i="3"/>
  <c r="BI421" i="3"/>
  <c r="BH421" i="3"/>
  <c r="BG421" i="3"/>
  <c r="BE421" i="3"/>
  <c r="T421" i="3"/>
  <c r="R421" i="3"/>
  <c r="P421" i="3"/>
  <c r="BI420" i="3"/>
  <c r="BH420" i="3"/>
  <c r="BG420" i="3"/>
  <c r="BE420" i="3"/>
  <c r="T420" i="3"/>
  <c r="R420" i="3"/>
  <c r="P420" i="3"/>
  <c r="BI419" i="3"/>
  <c r="BH419" i="3"/>
  <c r="BG419" i="3"/>
  <c r="BE419" i="3"/>
  <c r="T419" i="3"/>
  <c r="R419" i="3"/>
  <c r="P419" i="3"/>
  <c r="BI417" i="3"/>
  <c r="BH417" i="3"/>
  <c r="BG417" i="3"/>
  <c r="BE417" i="3"/>
  <c r="T417" i="3"/>
  <c r="R417" i="3"/>
  <c r="P417" i="3"/>
  <c r="BI416" i="3"/>
  <c r="BH416" i="3"/>
  <c r="BG416" i="3"/>
  <c r="BE416" i="3"/>
  <c r="T416" i="3"/>
  <c r="R416" i="3"/>
  <c r="P416" i="3"/>
  <c r="BI415" i="3"/>
  <c r="BH415" i="3"/>
  <c r="BG415" i="3"/>
  <c r="BE415" i="3"/>
  <c r="T415" i="3"/>
  <c r="R415" i="3"/>
  <c r="P415" i="3"/>
  <c r="BI414" i="3"/>
  <c r="BH414" i="3"/>
  <c r="BG414" i="3"/>
  <c r="BE414" i="3"/>
  <c r="T414" i="3"/>
  <c r="R414" i="3"/>
  <c r="P414" i="3"/>
  <c r="BI413" i="3"/>
  <c r="BH413" i="3"/>
  <c r="BG413" i="3"/>
  <c r="BE413" i="3"/>
  <c r="T413" i="3"/>
  <c r="R413" i="3"/>
  <c r="P413" i="3"/>
  <c r="BI412" i="3"/>
  <c r="BH412" i="3"/>
  <c r="BG412" i="3"/>
  <c r="BE412" i="3"/>
  <c r="T412" i="3"/>
  <c r="R412" i="3"/>
  <c r="P412" i="3"/>
  <c r="BI411" i="3"/>
  <c r="BH411" i="3"/>
  <c r="BG411" i="3"/>
  <c r="BE411" i="3"/>
  <c r="T411" i="3"/>
  <c r="R411" i="3"/>
  <c r="P411" i="3"/>
  <c r="BI410" i="3"/>
  <c r="BH410" i="3"/>
  <c r="BG410" i="3"/>
  <c r="BE410" i="3"/>
  <c r="T410" i="3"/>
  <c r="R410" i="3"/>
  <c r="P410" i="3"/>
  <c r="BI409" i="3"/>
  <c r="BH409" i="3"/>
  <c r="BG409" i="3"/>
  <c r="BE409" i="3"/>
  <c r="T409" i="3"/>
  <c r="R409" i="3"/>
  <c r="P409" i="3"/>
  <c r="BI408" i="3"/>
  <c r="BH408" i="3"/>
  <c r="BG408" i="3"/>
  <c r="BE408" i="3"/>
  <c r="T408" i="3"/>
  <c r="R408" i="3"/>
  <c r="P408" i="3"/>
  <c r="BI407" i="3"/>
  <c r="BH407" i="3"/>
  <c r="BG407" i="3"/>
  <c r="BE407" i="3"/>
  <c r="T407" i="3"/>
  <c r="R407" i="3"/>
  <c r="P407" i="3"/>
  <c r="BI406" i="3"/>
  <c r="BH406" i="3"/>
  <c r="BG406" i="3"/>
  <c r="BE406" i="3"/>
  <c r="T406" i="3"/>
  <c r="R406" i="3"/>
  <c r="P406" i="3"/>
  <c r="BI405" i="3"/>
  <c r="BH405" i="3"/>
  <c r="BG405" i="3"/>
  <c r="BE405" i="3"/>
  <c r="T405" i="3"/>
  <c r="R405" i="3"/>
  <c r="P405" i="3"/>
  <c r="BI404" i="3"/>
  <c r="BH404" i="3"/>
  <c r="BG404" i="3"/>
  <c r="BE404" i="3"/>
  <c r="T404" i="3"/>
  <c r="R404" i="3"/>
  <c r="P404" i="3"/>
  <c r="BI403" i="3"/>
  <c r="BH403" i="3"/>
  <c r="BG403" i="3"/>
  <c r="BE403" i="3"/>
  <c r="T403" i="3"/>
  <c r="R403" i="3"/>
  <c r="P403" i="3"/>
  <c r="BI402" i="3"/>
  <c r="BH402" i="3"/>
  <c r="BG402" i="3"/>
  <c r="BE402" i="3"/>
  <c r="T402" i="3"/>
  <c r="R402" i="3"/>
  <c r="P402" i="3"/>
  <c r="BI401" i="3"/>
  <c r="BH401" i="3"/>
  <c r="BG401" i="3"/>
  <c r="BE401" i="3"/>
  <c r="T401" i="3"/>
  <c r="R401" i="3"/>
  <c r="P401" i="3"/>
  <c r="BI400" i="3"/>
  <c r="BH400" i="3"/>
  <c r="BG400" i="3"/>
  <c r="BE400" i="3"/>
  <c r="T400" i="3"/>
  <c r="R400" i="3"/>
  <c r="P400" i="3"/>
  <c r="BI399" i="3"/>
  <c r="BH399" i="3"/>
  <c r="BG399" i="3"/>
  <c r="BE399" i="3"/>
  <c r="T399" i="3"/>
  <c r="R399" i="3"/>
  <c r="P399" i="3"/>
  <c r="BI398" i="3"/>
  <c r="BH398" i="3"/>
  <c r="BG398" i="3"/>
  <c r="BE398" i="3"/>
  <c r="T398" i="3"/>
  <c r="R398" i="3"/>
  <c r="P398" i="3"/>
  <c r="BI397" i="3"/>
  <c r="BH397" i="3"/>
  <c r="BG397" i="3"/>
  <c r="BE397" i="3"/>
  <c r="T397" i="3"/>
  <c r="R397" i="3"/>
  <c r="P397" i="3"/>
  <c r="BI396" i="3"/>
  <c r="BH396" i="3"/>
  <c r="BG396" i="3"/>
  <c r="BE396" i="3"/>
  <c r="T396" i="3"/>
  <c r="R396" i="3"/>
  <c r="P396" i="3"/>
  <c r="BI395" i="3"/>
  <c r="BH395" i="3"/>
  <c r="BG395" i="3"/>
  <c r="BE395" i="3"/>
  <c r="T395" i="3"/>
  <c r="R395" i="3"/>
  <c r="P395" i="3"/>
  <c r="BI394" i="3"/>
  <c r="BH394" i="3"/>
  <c r="BG394" i="3"/>
  <c r="BE394" i="3"/>
  <c r="T394" i="3"/>
  <c r="R394" i="3"/>
  <c r="P394" i="3"/>
  <c r="BI393" i="3"/>
  <c r="BH393" i="3"/>
  <c r="BG393" i="3"/>
  <c r="BE393" i="3"/>
  <c r="T393" i="3"/>
  <c r="R393" i="3"/>
  <c r="P393" i="3"/>
  <c r="BI392" i="3"/>
  <c r="BH392" i="3"/>
  <c r="BG392" i="3"/>
  <c r="BE392" i="3"/>
  <c r="T392" i="3"/>
  <c r="R392" i="3"/>
  <c r="P392" i="3"/>
  <c r="BI391" i="3"/>
  <c r="BH391" i="3"/>
  <c r="BG391" i="3"/>
  <c r="BE391" i="3"/>
  <c r="T391" i="3"/>
  <c r="R391" i="3"/>
  <c r="P391" i="3"/>
  <c r="BI390" i="3"/>
  <c r="BH390" i="3"/>
  <c r="BG390" i="3"/>
  <c r="BE390" i="3"/>
  <c r="T390" i="3"/>
  <c r="R390" i="3"/>
  <c r="P390" i="3"/>
  <c r="BI389" i="3"/>
  <c r="BH389" i="3"/>
  <c r="BG389" i="3"/>
  <c r="BE389" i="3"/>
  <c r="T389" i="3"/>
  <c r="R389" i="3"/>
  <c r="P389" i="3"/>
  <c r="BI388" i="3"/>
  <c r="BH388" i="3"/>
  <c r="BG388" i="3"/>
  <c r="BE388" i="3"/>
  <c r="T388" i="3"/>
  <c r="R388" i="3"/>
  <c r="P388" i="3"/>
  <c r="BI387" i="3"/>
  <c r="BH387" i="3"/>
  <c r="BG387" i="3"/>
  <c r="BE387" i="3"/>
  <c r="T387" i="3"/>
  <c r="R387" i="3"/>
  <c r="P387" i="3"/>
  <c r="BI386" i="3"/>
  <c r="BH386" i="3"/>
  <c r="BG386" i="3"/>
  <c r="BE386" i="3"/>
  <c r="T386" i="3"/>
  <c r="R386" i="3"/>
  <c r="P386" i="3"/>
  <c r="BI385" i="3"/>
  <c r="BH385" i="3"/>
  <c r="BG385" i="3"/>
  <c r="BE385" i="3"/>
  <c r="T385" i="3"/>
  <c r="R385" i="3"/>
  <c r="P385" i="3"/>
  <c r="BI384" i="3"/>
  <c r="BH384" i="3"/>
  <c r="BG384" i="3"/>
  <c r="BE384" i="3"/>
  <c r="T384" i="3"/>
  <c r="R384" i="3"/>
  <c r="P384" i="3"/>
  <c r="BI383" i="3"/>
  <c r="BH383" i="3"/>
  <c r="BG383" i="3"/>
  <c r="BE383" i="3"/>
  <c r="T383" i="3"/>
  <c r="R383" i="3"/>
  <c r="P383" i="3"/>
  <c r="BI382" i="3"/>
  <c r="BH382" i="3"/>
  <c r="BG382" i="3"/>
  <c r="BE382" i="3"/>
  <c r="T382" i="3"/>
  <c r="R382" i="3"/>
  <c r="P382" i="3"/>
  <c r="BI381" i="3"/>
  <c r="BH381" i="3"/>
  <c r="BG381" i="3"/>
  <c r="BE381" i="3"/>
  <c r="T381" i="3"/>
  <c r="R381" i="3"/>
  <c r="P381" i="3"/>
  <c r="BI380" i="3"/>
  <c r="BH380" i="3"/>
  <c r="BG380" i="3"/>
  <c r="BE380" i="3"/>
  <c r="T380" i="3"/>
  <c r="R380" i="3"/>
  <c r="P380" i="3"/>
  <c r="BI379" i="3"/>
  <c r="BH379" i="3"/>
  <c r="BG379" i="3"/>
  <c r="BE379" i="3"/>
  <c r="T379" i="3"/>
  <c r="R379" i="3"/>
  <c r="P379" i="3"/>
  <c r="BI378" i="3"/>
  <c r="BH378" i="3"/>
  <c r="BG378" i="3"/>
  <c r="BE378" i="3"/>
  <c r="T378" i="3"/>
  <c r="R378" i="3"/>
  <c r="P378" i="3"/>
  <c r="BI377" i="3"/>
  <c r="BH377" i="3"/>
  <c r="BG377" i="3"/>
  <c r="BE377" i="3"/>
  <c r="T377" i="3"/>
  <c r="R377" i="3"/>
  <c r="P377" i="3"/>
  <c r="BI376" i="3"/>
  <c r="BH376" i="3"/>
  <c r="BG376" i="3"/>
  <c r="BE376" i="3"/>
  <c r="T376" i="3"/>
  <c r="R376" i="3"/>
  <c r="P376" i="3"/>
  <c r="BI375" i="3"/>
  <c r="BH375" i="3"/>
  <c r="BG375" i="3"/>
  <c r="BE375" i="3"/>
  <c r="T375" i="3"/>
  <c r="R375" i="3"/>
  <c r="P375" i="3"/>
  <c r="BI374" i="3"/>
  <c r="BH374" i="3"/>
  <c r="BG374" i="3"/>
  <c r="BE374" i="3"/>
  <c r="T374" i="3"/>
  <c r="R374" i="3"/>
  <c r="P374" i="3"/>
  <c r="BI373" i="3"/>
  <c r="BH373" i="3"/>
  <c r="BG373" i="3"/>
  <c r="BE373" i="3"/>
  <c r="T373" i="3"/>
  <c r="R373" i="3"/>
  <c r="P373" i="3"/>
  <c r="BI370" i="3"/>
  <c r="BH370" i="3"/>
  <c r="BG370" i="3"/>
  <c r="BE370" i="3"/>
  <c r="T370" i="3"/>
  <c r="R370" i="3"/>
  <c r="P370" i="3"/>
  <c r="BI369" i="3"/>
  <c r="BH369" i="3"/>
  <c r="BG369" i="3"/>
  <c r="BE369" i="3"/>
  <c r="T369" i="3"/>
  <c r="R369" i="3"/>
  <c r="P369" i="3"/>
  <c r="BI367" i="3"/>
  <c r="BH367" i="3"/>
  <c r="BG367" i="3"/>
  <c r="BE367" i="3"/>
  <c r="T367" i="3"/>
  <c r="T366" i="3" s="1"/>
  <c r="R367" i="3"/>
  <c r="R366" i="3"/>
  <c r="P367" i="3"/>
  <c r="P366" i="3" s="1"/>
  <c r="BI365" i="3"/>
  <c r="BH365" i="3"/>
  <c r="BG365" i="3"/>
  <c r="BE365" i="3"/>
  <c r="T365" i="3"/>
  <c r="R365" i="3"/>
  <c r="P365" i="3"/>
  <c r="BI364" i="3"/>
  <c r="BH364" i="3"/>
  <c r="BG364" i="3"/>
  <c r="BE364" i="3"/>
  <c r="T364" i="3"/>
  <c r="R364" i="3"/>
  <c r="P364" i="3"/>
  <c r="BI363" i="3"/>
  <c r="BH363" i="3"/>
  <c r="BG363" i="3"/>
  <c r="BE363" i="3"/>
  <c r="T363" i="3"/>
  <c r="R363" i="3"/>
  <c r="P363" i="3"/>
  <c r="BI361" i="3"/>
  <c r="BH361" i="3"/>
  <c r="BG361" i="3"/>
  <c r="BE361" i="3"/>
  <c r="T361" i="3"/>
  <c r="R361" i="3"/>
  <c r="P361" i="3"/>
  <c r="BI360" i="3"/>
  <c r="BH360" i="3"/>
  <c r="BG360" i="3"/>
  <c r="BE360" i="3"/>
  <c r="T360" i="3"/>
  <c r="R360" i="3"/>
  <c r="P360" i="3"/>
  <c r="BI359" i="3"/>
  <c r="BH359" i="3"/>
  <c r="BG359" i="3"/>
  <c r="BE359" i="3"/>
  <c r="T359" i="3"/>
  <c r="R359" i="3"/>
  <c r="P359" i="3"/>
  <c r="BI358" i="3"/>
  <c r="BH358" i="3"/>
  <c r="BG358" i="3"/>
  <c r="BE358" i="3"/>
  <c r="T358" i="3"/>
  <c r="R358" i="3"/>
  <c r="P358" i="3"/>
  <c r="BI357" i="3"/>
  <c r="BH357" i="3"/>
  <c r="BG357" i="3"/>
  <c r="BE357" i="3"/>
  <c r="T357" i="3"/>
  <c r="R357" i="3"/>
  <c r="P357" i="3"/>
  <c r="BI355" i="3"/>
  <c r="BH355" i="3"/>
  <c r="BG355" i="3"/>
  <c r="BE355" i="3"/>
  <c r="T355" i="3"/>
  <c r="R355" i="3"/>
  <c r="P355" i="3"/>
  <c r="BI354" i="3"/>
  <c r="BH354" i="3"/>
  <c r="BG354" i="3"/>
  <c r="BE354" i="3"/>
  <c r="T354" i="3"/>
  <c r="R354" i="3"/>
  <c r="P354" i="3"/>
  <c r="BI353" i="3"/>
  <c r="BH353" i="3"/>
  <c r="BG353" i="3"/>
  <c r="BE353" i="3"/>
  <c r="T353" i="3"/>
  <c r="R353" i="3"/>
  <c r="P353" i="3"/>
  <c r="BI352" i="3"/>
  <c r="BH352" i="3"/>
  <c r="BG352" i="3"/>
  <c r="BE352" i="3"/>
  <c r="T352" i="3"/>
  <c r="R352" i="3"/>
  <c r="P352" i="3"/>
  <c r="BI351" i="3"/>
  <c r="BH351" i="3"/>
  <c r="BG351" i="3"/>
  <c r="BE351" i="3"/>
  <c r="T351" i="3"/>
  <c r="R351" i="3"/>
  <c r="P351" i="3"/>
  <c r="BI350" i="3"/>
  <c r="BH350" i="3"/>
  <c r="BG350" i="3"/>
  <c r="BE350" i="3"/>
  <c r="T350" i="3"/>
  <c r="R350" i="3"/>
  <c r="P350" i="3"/>
  <c r="BI349" i="3"/>
  <c r="BH349" i="3"/>
  <c r="BG349" i="3"/>
  <c r="BE349" i="3"/>
  <c r="T349" i="3"/>
  <c r="R349" i="3"/>
  <c r="P349" i="3"/>
  <c r="BI348" i="3"/>
  <c r="BH348" i="3"/>
  <c r="BG348" i="3"/>
  <c r="BE348" i="3"/>
  <c r="T348" i="3"/>
  <c r="R348" i="3"/>
  <c r="P348" i="3"/>
  <c r="BI347" i="3"/>
  <c r="BH347" i="3"/>
  <c r="BG347" i="3"/>
  <c r="BE347" i="3"/>
  <c r="T347" i="3"/>
  <c r="R347" i="3"/>
  <c r="P347" i="3"/>
  <c r="BI346" i="3"/>
  <c r="BH346" i="3"/>
  <c r="BG346" i="3"/>
  <c r="BE346" i="3"/>
  <c r="T346" i="3"/>
  <c r="R346" i="3"/>
  <c r="P346" i="3"/>
  <c r="BI345" i="3"/>
  <c r="BH345" i="3"/>
  <c r="BG345" i="3"/>
  <c r="BE345" i="3"/>
  <c r="T345" i="3"/>
  <c r="R345" i="3"/>
  <c r="P345" i="3"/>
  <c r="BI344" i="3"/>
  <c r="BH344" i="3"/>
  <c r="BG344" i="3"/>
  <c r="BE344" i="3"/>
  <c r="T344" i="3"/>
  <c r="R344" i="3"/>
  <c r="P344" i="3"/>
  <c r="BI343" i="3"/>
  <c r="BH343" i="3"/>
  <c r="BG343" i="3"/>
  <c r="BE343" i="3"/>
  <c r="T343" i="3"/>
  <c r="R343" i="3"/>
  <c r="P343" i="3"/>
  <c r="BI342" i="3"/>
  <c r="BH342" i="3"/>
  <c r="BG342" i="3"/>
  <c r="BE342" i="3"/>
  <c r="T342" i="3"/>
  <c r="R342" i="3"/>
  <c r="P342" i="3"/>
  <c r="BI341" i="3"/>
  <c r="BH341" i="3"/>
  <c r="BG341" i="3"/>
  <c r="BE341" i="3"/>
  <c r="T341" i="3"/>
  <c r="R341" i="3"/>
  <c r="P341" i="3"/>
  <c r="BI340" i="3"/>
  <c r="BH340" i="3"/>
  <c r="BG340" i="3"/>
  <c r="BE340" i="3"/>
  <c r="T340" i="3"/>
  <c r="R340" i="3"/>
  <c r="P340" i="3"/>
  <c r="BI339" i="3"/>
  <c r="BH339" i="3"/>
  <c r="BG339" i="3"/>
  <c r="BE339" i="3"/>
  <c r="T339" i="3"/>
  <c r="R339" i="3"/>
  <c r="P339" i="3"/>
  <c r="BI338" i="3"/>
  <c r="BH338" i="3"/>
  <c r="BG338" i="3"/>
  <c r="BE338" i="3"/>
  <c r="T338" i="3"/>
  <c r="R338" i="3"/>
  <c r="P338" i="3"/>
  <c r="BI336" i="3"/>
  <c r="BH336" i="3"/>
  <c r="BG336" i="3"/>
  <c r="BE336" i="3"/>
  <c r="T336" i="3"/>
  <c r="R336" i="3"/>
  <c r="P336" i="3"/>
  <c r="BI335" i="3"/>
  <c r="BH335" i="3"/>
  <c r="BG335" i="3"/>
  <c r="BE335" i="3"/>
  <c r="T335" i="3"/>
  <c r="R335" i="3"/>
  <c r="P335" i="3"/>
  <c r="BI334" i="3"/>
  <c r="BH334" i="3"/>
  <c r="BG334" i="3"/>
  <c r="BE334" i="3"/>
  <c r="T334" i="3"/>
  <c r="R334" i="3"/>
  <c r="P334" i="3"/>
  <c r="BI333" i="3"/>
  <c r="BH333" i="3"/>
  <c r="BG333" i="3"/>
  <c r="BE333" i="3"/>
  <c r="T333" i="3"/>
  <c r="R333" i="3"/>
  <c r="P333" i="3"/>
  <c r="BI332" i="3"/>
  <c r="BH332" i="3"/>
  <c r="BG332" i="3"/>
  <c r="BE332" i="3"/>
  <c r="T332" i="3"/>
  <c r="R332" i="3"/>
  <c r="P332" i="3"/>
  <c r="BI331" i="3"/>
  <c r="BH331" i="3"/>
  <c r="BG331" i="3"/>
  <c r="BE331" i="3"/>
  <c r="T331" i="3"/>
  <c r="R331" i="3"/>
  <c r="P331" i="3"/>
  <c r="BI330" i="3"/>
  <c r="BH330" i="3"/>
  <c r="BG330" i="3"/>
  <c r="BE330" i="3"/>
  <c r="T330" i="3"/>
  <c r="R330" i="3"/>
  <c r="P330" i="3"/>
  <c r="BI329" i="3"/>
  <c r="BH329" i="3"/>
  <c r="BG329" i="3"/>
  <c r="BE329" i="3"/>
  <c r="T329" i="3"/>
  <c r="R329" i="3"/>
  <c r="P329" i="3"/>
  <c r="BI328" i="3"/>
  <c r="BH328" i="3"/>
  <c r="BG328" i="3"/>
  <c r="BE328" i="3"/>
  <c r="T328" i="3"/>
  <c r="R328" i="3"/>
  <c r="P328" i="3"/>
  <c r="BI327" i="3"/>
  <c r="BH327" i="3"/>
  <c r="BG327" i="3"/>
  <c r="BE327" i="3"/>
  <c r="T327" i="3"/>
  <c r="R327" i="3"/>
  <c r="P327" i="3"/>
  <c r="BI326" i="3"/>
  <c r="BH326" i="3"/>
  <c r="BG326" i="3"/>
  <c r="BE326" i="3"/>
  <c r="T326" i="3"/>
  <c r="R326" i="3"/>
  <c r="P326" i="3"/>
  <c r="BI325" i="3"/>
  <c r="BH325" i="3"/>
  <c r="BG325" i="3"/>
  <c r="BE325" i="3"/>
  <c r="T325" i="3"/>
  <c r="R325" i="3"/>
  <c r="P325" i="3"/>
  <c r="BI324" i="3"/>
  <c r="BH324" i="3"/>
  <c r="BG324" i="3"/>
  <c r="BE324" i="3"/>
  <c r="T324" i="3"/>
  <c r="R324" i="3"/>
  <c r="P324" i="3"/>
  <c r="BI322" i="3"/>
  <c r="BH322" i="3"/>
  <c r="BG322" i="3"/>
  <c r="BE322" i="3"/>
  <c r="T322" i="3"/>
  <c r="R322" i="3"/>
  <c r="P322" i="3"/>
  <c r="BI321" i="3"/>
  <c r="BH321" i="3"/>
  <c r="BG321" i="3"/>
  <c r="BE321" i="3"/>
  <c r="T321" i="3"/>
  <c r="R321" i="3"/>
  <c r="P321" i="3"/>
  <c r="BI320" i="3"/>
  <c r="BH320" i="3"/>
  <c r="BG320" i="3"/>
  <c r="BE320" i="3"/>
  <c r="T320" i="3"/>
  <c r="R320" i="3"/>
  <c r="P320" i="3"/>
  <c r="BI319" i="3"/>
  <c r="BH319" i="3"/>
  <c r="BG319" i="3"/>
  <c r="BE319" i="3"/>
  <c r="T319" i="3"/>
  <c r="R319" i="3"/>
  <c r="P319" i="3"/>
  <c r="BI318" i="3"/>
  <c r="BH318" i="3"/>
  <c r="BG318" i="3"/>
  <c r="BE318" i="3"/>
  <c r="T318" i="3"/>
  <c r="R318" i="3"/>
  <c r="P318" i="3"/>
  <c r="BI317" i="3"/>
  <c r="BH317" i="3"/>
  <c r="BG317" i="3"/>
  <c r="BE317" i="3"/>
  <c r="T317" i="3"/>
  <c r="R317" i="3"/>
  <c r="P317" i="3"/>
  <c r="BI315" i="3"/>
  <c r="BH315" i="3"/>
  <c r="BG315" i="3"/>
  <c r="BE315" i="3"/>
  <c r="T315" i="3"/>
  <c r="R315" i="3"/>
  <c r="P315" i="3"/>
  <c r="BI314" i="3"/>
  <c r="BH314" i="3"/>
  <c r="BG314" i="3"/>
  <c r="BE314" i="3"/>
  <c r="T314" i="3"/>
  <c r="R314" i="3"/>
  <c r="P314" i="3"/>
  <c r="BI313" i="3"/>
  <c r="BH313" i="3"/>
  <c r="BG313" i="3"/>
  <c r="BE313" i="3"/>
  <c r="T313" i="3"/>
  <c r="R313" i="3"/>
  <c r="P313" i="3"/>
  <c r="BI312" i="3"/>
  <c r="BH312" i="3"/>
  <c r="BG312" i="3"/>
  <c r="BE312" i="3"/>
  <c r="T312" i="3"/>
  <c r="R312" i="3"/>
  <c r="P312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5" i="3"/>
  <c r="BH305" i="3"/>
  <c r="BG305" i="3"/>
  <c r="BE305" i="3"/>
  <c r="T305" i="3"/>
  <c r="R305" i="3"/>
  <c r="P305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6" i="3"/>
  <c r="BH236" i="3"/>
  <c r="BG236" i="3"/>
  <c r="BE236" i="3"/>
  <c r="T236" i="3"/>
  <c r="T235" i="3"/>
  <c r="R236" i="3"/>
  <c r="R235" i="3"/>
  <c r="P236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89" i="3"/>
  <c r="BH189" i="3"/>
  <c r="BG189" i="3"/>
  <c r="BE189" i="3"/>
  <c r="T189" i="3"/>
  <c r="T188" i="3" s="1"/>
  <c r="R189" i="3"/>
  <c r="R188" i="3" s="1"/>
  <c r="P189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F150" i="3"/>
  <c r="F148" i="3"/>
  <c r="E146" i="3"/>
  <c r="BI133" i="3"/>
  <c r="BH133" i="3"/>
  <c r="BG133" i="3"/>
  <c r="BE133" i="3"/>
  <c r="BI132" i="3"/>
  <c r="BH132" i="3"/>
  <c r="BG132" i="3"/>
  <c r="BF132" i="3"/>
  <c r="BE132" i="3"/>
  <c r="BI131" i="3"/>
  <c r="BH131" i="3"/>
  <c r="BG131" i="3"/>
  <c r="BF131" i="3"/>
  <c r="BE131" i="3"/>
  <c r="BI130" i="3"/>
  <c r="BH130" i="3"/>
  <c r="BG130" i="3"/>
  <c r="BF130" i="3"/>
  <c r="BE130" i="3"/>
  <c r="BI129" i="3"/>
  <c r="BH129" i="3"/>
  <c r="BG129" i="3"/>
  <c r="BF129" i="3"/>
  <c r="BE129" i="3"/>
  <c r="BI128" i="3"/>
  <c r="BH128" i="3"/>
  <c r="BG128" i="3"/>
  <c r="BF128" i="3"/>
  <c r="BE128" i="3"/>
  <c r="F91" i="3"/>
  <c r="F89" i="3"/>
  <c r="E87" i="3"/>
  <c r="J24" i="3"/>
  <c r="E24" i="3"/>
  <c r="J151" i="3" s="1"/>
  <c r="J23" i="3"/>
  <c r="J21" i="3"/>
  <c r="E21" i="3"/>
  <c r="J91" i="3" s="1"/>
  <c r="J20" i="3"/>
  <c r="J18" i="3"/>
  <c r="E18" i="3"/>
  <c r="F151" i="3" s="1"/>
  <c r="J17" i="3"/>
  <c r="J12" i="3"/>
  <c r="J148" i="3"/>
  <c r="E7" i="3"/>
  <c r="E144" i="3" s="1"/>
  <c r="J39" i="2"/>
  <c r="J38" i="2"/>
  <c r="AY95" i="1"/>
  <c r="J37" i="2"/>
  <c r="AX95" i="1" s="1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7" i="2"/>
  <c r="BH207" i="2"/>
  <c r="BG207" i="2"/>
  <c r="BE207" i="2"/>
  <c r="T207" i="2"/>
  <c r="T206" i="2"/>
  <c r="R207" i="2"/>
  <c r="R206" i="2" s="1"/>
  <c r="P207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2" i="2"/>
  <c r="BH192" i="2"/>
  <c r="BG192" i="2"/>
  <c r="BE192" i="2"/>
  <c r="T192" i="2"/>
  <c r="T191" i="2"/>
  <c r="R192" i="2"/>
  <c r="R191" i="2" s="1"/>
  <c r="P192" i="2"/>
  <c r="P191" i="2" s="1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F137" i="2"/>
  <c r="F135" i="2"/>
  <c r="E133" i="2"/>
  <c r="BI120" i="2"/>
  <c r="BH120" i="2"/>
  <c r="BG120" i="2"/>
  <c r="BE120" i="2"/>
  <c r="BI119" i="2"/>
  <c r="BH119" i="2"/>
  <c r="BG119" i="2"/>
  <c r="BF119" i="2"/>
  <c r="BE119" i="2"/>
  <c r="BI118" i="2"/>
  <c r="BH118" i="2"/>
  <c r="BG118" i="2"/>
  <c r="BF118" i="2"/>
  <c r="BE118" i="2"/>
  <c r="BI117" i="2"/>
  <c r="BH117" i="2"/>
  <c r="BG117" i="2"/>
  <c r="BF117" i="2"/>
  <c r="BE117" i="2"/>
  <c r="BI116" i="2"/>
  <c r="BH116" i="2"/>
  <c r="BG116" i="2"/>
  <c r="BF116" i="2"/>
  <c r="BE116" i="2"/>
  <c r="BI115" i="2"/>
  <c r="BH115" i="2"/>
  <c r="BG115" i="2"/>
  <c r="BF115" i="2"/>
  <c r="BE115" i="2"/>
  <c r="F91" i="2"/>
  <c r="F89" i="2"/>
  <c r="E87" i="2"/>
  <c r="J24" i="2"/>
  <c r="E24" i="2"/>
  <c r="J92" i="2" s="1"/>
  <c r="J23" i="2"/>
  <c r="J21" i="2"/>
  <c r="E21" i="2"/>
  <c r="J137" i="2" s="1"/>
  <c r="J20" i="2"/>
  <c r="J18" i="2"/>
  <c r="E18" i="2"/>
  <c r="F138" i="2" s="1"/>
  <c r="J17" i="2"/>
  <c r="J12" i="2"/>
  <c r="J89" i="2"/>
  <c r="E7" i="2"/>
  <c r="E85" i="2" s="1"/>
  <c r="L90" i="1"/>
  <c r="AM90" i="1"/>
  <c r="AM89" i="1"/>
  <c r="L89" i="1"/>
  <c r="AM87" i="1"/>
  <c r="L87" i="1"/>
  <c r="L85" i="1"/>
  <c r="L84" i="1"/>
  <c r="BK159" i="8"/>
  <c r="J159" i="8"/>
  <c r="BK157" i="8"/>
  <c r="J157" i="8"/>
  <c r="BK156" i="8"/>
  <c r="J156" i="8"/>
  <c r="BK155" i="8"/>
  <c r="J153" i="8"/>
  <c r="BK152" i="8"/>
  <c r="BK151" i="8"/>
  <c r="J148" i="8"/>
  <c r="BK146" i="8"/>
  <c r="BK145" i="8"/>
  <c r="BK144" i="8"/>
  <c r="BK143" i="8"/>
  <c r="BK205" i="2"/>
  <c r="BK204" i="2"/>
  <c r="J203" i="2"/>
  <c r="BK201" i="2"/>
  <c r="J200" i="2"/>
  <c r="BK199" i="2"/>
  <c r="J198" i="2"/>
  <c r="BK197" i="2"/>
  <c r="J196" i="2"/>
  <c r="J195" i="2"/>
  <c r="J192" i="2"/>
  <c r="BK190" i="2"/>
  <c r="J189" i="2"/>
  <c r="BK188" i="2"/>
  <c r="BK187" i="2"/>
  <c r="BK185" i="2"/>
  <c r="J185" i="2"/>
  <c r="BK184" i="2"/>
  <c r="J183" i="2"/>
  <c r="J182" i="2"/>
  <c r="BK181" i="2"/>
  <c r="J180" i="2"/>
  <c r="BK178" i="2"/>
  <c r="BK177" i="2"/>
  <c r="J175" i="2"/>
  <c r="BK174" i="2"/>
  <c r="BK173" i="2"/>
  <c r="BK172" i="2"/>
  <c r="J171" i="2"/>
  <c r="BK170" i="2"/>
  <c r="J170" i="2"/>
  <c r="J169" i="2"/>
  <c r="J168" i="2"/>
  <c r="BK166" i="2"/>
  <c r="BK165" i="2"/>
  <c r="J164" i="2"/>
  <c r="BK162" i="2"/>
  <c r="BK161" i="2"/>
  <c r="BK160" i="2"/>
  <c r="J159" i="2"/>
  <c r="J158" i="2"/>
  <c r="BK157" i="2"/>
  <c r="J156" i="2"/>
  <c r="J155" i="2"/>
  <c r="BK153" i="2"/>
  <c r="BK152" i="2"/>
  <c r="BK151" i="2"/>
  <c r="J150" i="2"/>
  <c r="J149" i="2"/>
  <c r="BK148" i="2"/>
  <c r="BK147" i="2"/>
  <c r="J146" i="2"/>
  <c r="J145" i="2"/>
  <c r="BK144" i="2"/>
  <c r="J155" i="8"/>
  <c r="BK153" i="8"/>
  <c r="J152" i="8"/>
  <c r="J151" i="8"/>
  <c r="BK148" i="8"/>
  <c r="J146" i="8"/>
  <c r="J145" i="8"/>
  <c r="J144" i="8"/>
  <c r="J143" i="8"/>
  <c r="BK142" i="8"/>
  <c r="J142" i="8"/>
  <c r="BK141" i="8"/>
  <c r="BK139" i="8"/>
  <c r="J139" i="8"/>
  <c r="BK138" i="8"/>
  <c r="J138" i="8"/>
  <c r="BK137" i="8"/>
  <c r="J137" i="8"/>
  <c r="J173" i="7"/>
  <c r="J172" i="7"/>
  <c r="J171" i="7"/>
  <c r="BK168" i="7"/>
  <c r="J167" i="7"/>
  <c r="BK166" i="7"/>
  <c r="J165" i="7"/>
  <c r="BK164" i="7"/>
  <c r="J161" i="7"/>
  <c r="BK159" i="7"/>
  <c r="J158" i="7"/>
  <c r="J157" i="7"/>
  <c r="J156" i="7"/>
  <c r="BK155" i="7"/>
  <c r="J153" i="7"/>
  <c r="J151" i="7"/>
  <c r="BK150" i="7"/>
  <c r="J148" i="7"/>
  <c r="J147" i="7"/>
  <c r="J146" i="7"/>
  <c r="BK145" i="7"/>
  <c r="J144" i="7"/>
  <c r="BK143" i="7"/>
  <c r="J142" i="7"/>
  <c r="BK141" i="7"/>
  <c r="J140" i="7"/>
  <c r="BK139" i="7"/>
  <c r="J198" i="6"/>
  <c r="J197" i="6"/>
  <c r="J194" i="6"/>
  <c r="BK193" i="6"/>
  <c r="J193" i="6"/>
  <c r="BK191" i="6"/>
  <c r="J191" i="6"/>
  <c r="BK190" i="6"/>
  <c r="BK189" i="6"/>
  <c r="BK188" i="6"/>
  <c r="BK187" i="6"/>
  <c r="J187" i="6"/>
  <c r="BK186" i="6"/>
  <c r="J185" i="6"/>
  <c r="BK184" i="6"/>
  <c r="J184" i="6"/>
  <c r="BK183" i="6"/>
  <c r="J182" i="6"/>
  <c r="BK181" i="6"/>
  <c r="BK179" i="6"/>
  <c r="BK178" i="6"/>
  <c r="BK177" i="6"/>
  <c r="J176" i="6"/>
  <c r="J175" i="6"/>
  <c r="BK174" i="6"/>
  <c r="BK171" i="6"/>
  <c r="J169" i="6"/>
  <c r="BK168" i="6"/>
  <c r="J167" i="6"/>
  <c r="BK166" i="6"/>
  <c r="BK165" i="6"/>
  <c r="J164" i="6"/>
  <c r="BK162" i="6"/>
  <c r="J161" i="6"/>
  <c r="BK160" i="6"/>
  <c r="BK159" i="6"/>
  <c r="BK157" i="6"/>
  <c r="BK156" i="6"/>
  <c r="J156" i="6"/>
  <c r="BK154" i="6"/>
  <c r="J153" i="6"/>
  <c r="J152" i="6"/>
  <c r="BK151" i="6"/>
  <c r="BK150" i="6"/>
  <c r="BK148" i="6"/>
  <c r="J148" i="6"/>
  <c r="J147" i="6"/>
  <c r="BK146" i="6"/>
  <c r="BK145" i="6"/>
  <c r="BK144" i="6"/>
  <c r="J143" i="6"/>
  <c r="BK142" i="6"/>
  <c r="BK151" i="5"/>
  <c r="BK150" i="5"/>
  <c r="BK147" i="5"/>
  <c r="BK145" i="5"/>
  <c r="J144" i="5"/>
  <c r="BK143" i="5"/>
  <c r="J143" i="5"/>
  <c r="BK142" i="5"/>
  <c r="J141" i="5"/>
  <c r="BK139" i="5"/>
  <c r="BK138" i="5"/>
  <c r="BK137" i="5"/>
  <c r="BK136" i="5"/>
  <c r="J135" i="5"/>
  <c r="BK163" i="4"/>
  <c r="J161" i="4"/>
  <c r="J160" i="4"/>
  <c r="BK159" i="4"/>
  <c r="BK158" i="4"/>
  <c r="J158" i="4"/>
  <c r="BK156" i="4"/>
  <c r="J156" i="4"/>
  <c r="BK155" i="4"/>
  <c r="J154" i="4"/>
  <c r="J153" i="4"/>
  <c r="BK151" i="4"/>
  <c r="BK148" i="4"/>
  <c r="J148" i="4"/>
  <c r="BK146" i="4"/>
  <c r="BK145" i="4"/>
  <c r="BK144" i="4"/>
  <c r="J144" i="4"/>
  <c r="J143" i="4"/>
  <c r="BK142" i="4"/>
  <c r="BK141" i="4"/>
  <c r="BK140" i="4"/>
  <c r="BK139" i="4"/>
  <c r="J138" i="4"/>
  <c r="BK137" i="4"/>
  <c r="J136" i="4"/>
  <c r="BK430" i="3"/>
  <c r="BK428" i="3"/>
  <c r="BK427" i="3"/>
  <c r="J426" i="3"/>
  <c r="BK425" i="3"/>
  <c r="BK424" i="3"/>
  <c r="BK423" i="3"/>
  <c r="BK422" i="3"/>
  <c r="J420" i="3"/>
  <c r="J419" i="3"/>
  <c r="BK417" i="3"/>
  <c r="BK416" i="3"/>
  <c r="J415" i="3"/>
  <c r="J414" i="3"/>
  <c r="J413" i="3"/>
  <c r="J412" i="3"/>
  <c r="BK411" i="3"/>
  <c r="BK410" i="3"/>
  <c r="J410" i="3"/>
  <c r="BK409" i="3"/>
  <c r="J408" i="3"/>
  <c r="BK406" i="3"/>
  <c r="J405" i="3"/>
  <c r="J404" i="3"/>
  <c r="BK403" i="3"/>
  <c r="BK402" i="3"/>
  <c r="J401" i="3"/>
  <c r="J400" i="3"/>
  <c r="BK399" i="3"/>
  <c r="BK398" i="3"/>
  <c r="BK397" i="3"/>
  <c r="BK396" i="3"/>
  <c r="BK395" i="3"/>
  <c r="BK394" i="3"/>
  <c r="J394" i="3"/>
  <c r="BK393" i="3"/>
  <c r="J392" i="3"/>
  <c r="J391" i="3"/>
  <c r="BK390" i="3"/>
  <c r="J390" i="3"/>
  <c r="BK389" i="3"/>
  <c r="BK388" i="3"/>
  <c r="BK387" i="3"/>
  <c r="BK386" i="3"/>
  <c r="BK385" i="3"/>
  <c r="J384" i="3"/>
  <c r="J383" i="3"/>
  <c r="BK382" i="3"/>
  <c r="BK381" i="3"/>
  <c r="BK380" i="3"/>
  <c r="BK379" i="3"/>
  <c r="J378" i="3"/>
  <c r="J377" i="3"/>
  <c r="BK376" i="3"/>
  <c r="J375" i="3"/>
  <c r="J374" i="3"/>
  <c r="BK373" i="3"/>
  <c r="BK370" i="3"/>
  <c r="BK369" i="3"/>
  <c r="BK367" i="3"/>
  <c r="BK365" i="3"/>
  <c r="J364" i="3"/>
  <c r="BK363" i="3"/>
  <c r="BK361" i="3"/>
  <c r="BK360" i="3"/>
  <c r="J359" i="3"/>
  <c r="BK358" i="3"/>
  <c r="BK357" i="3"/>
  <c r="BK355" i="3"/>
  <c r="BK354" i="3"/>
  <c r="J353" i="3"/>
  <c r="J352" i="3"/>
  <c r="BK351" i="3"/>
  <c r="J350" i="3"/>
  <c r="BK349" i="3"/>
  <c r="J349" i="3"/>
  <c r="BK348" i="3"/>
  <c r="BK347" i="3"/>
  <c r="BK346" i="3"/>
  <c r="J345" i="3"/>
  <c r="BK344" i="3"/>
  <c r="BK343" i="3"/>
  <c r="J342" i="3"/>
  <c r="BK341" i="3"/>
  <c r="BK340" i="3"/>
  <c r="BK339" i="3"/>
  <c r="BK338" i="3"/>
  <c r="J338" i="3"/>
  <c r="J336" i="3"/>
  <c r="J335" i="3"/>
  <c r="BK334" i="3"/>
  <c r="J333" i="3"/>
  <c r="BK332" i="3"/>
  <c r="BK331" i="3"/>
  <c r="BK330" i="3"/>
  <c r="J329" i="3"/>
  <c r="J328" i="3"/>
  <c r="BK327" i="3"/>
  <c r="BK326" i="3"/>
  <c r="J325" i="3"/>
  <c r="BK324" i="3"/>
  <c r="BK322" i="3"/>
  <c r="J322" i="3"/>
  <c r="BK321" i="3"/>
  <c r="BK320" i="3"/>
  <c r="BK319" i="3"/>
  <c r="BK318" i="3"/>
  <c r="BK317" i="3"/>
  <c r="J315" i="3"/>
  <c r="BK314" i="3"/>
  <c r="J313" i="3"/>
  <c r="BK312" i="3"/>
  <c r="J311" i="3"/>
  <c r="BK310" i="3"/>
  <c r="J310" i="3"/>
  <c r="BK309" i="3"/>
  <c r="J308" i="3"/>
  <c r="J307" i="3"/>
  <c r="J305" i="3"/>
  <c r="BK304" i="3"/>
  <c r="BK303" i="3"/>
  <c r="J302" i="3"/>
  <c r="BK301" i="3"/>
  <c r="BK300" i="3"/>
  <c r="J300" i="3"/>
  <c r="BK299" i="3"/>
  <c r="BK298" i="3"/>
  <c r="BK297" i="3"/>
  <c r="BK296" i="3"/>
  <c r="J295" i="3"/>
  <c r="BK294" i="3"/>
  <c r="J293" i="3"/>
  <c r="J292" i="3"/>
  <c r="BK291" i="3"/>
  <c r="J291" i="3"/>
  <c r="BK290" i="3"/>
  <c r="BK289" i="3"/>
  <c r="BK288" i="3"/>
  <c r="J287" i="3"/>
  <c r="BK286" i="3"/>
  <c r="J286" i="3"/>
  <c r="J284" i="3"/>
  <c r="BK283" i="3"/>
  <c r="J283" i="3"/>
  <c r="BK282" i="3"/>
  <c r="BK281" i="3"/>
  <c r="BK280" i="3"/>
  <c r="J279" i="3"/>
  <c r="J278" i="3"/>
  <c r="BK277" i="3"/>
  <c r="BK276" i="3"/>
  <c r="J274" i="3"/>
  <c r="J273" i="3"/>
  <c r="BK272" i="3"/>
  <c r="BK271" i="3"/>
  <c r="BK270" i="3"/>
  <c r="J269" i="3"/>
  <c r="J268" i="3"/>
  <c r="BK267" i="3"/>
  <c r="BK266" i="3"/>
  <c r="BK265" i="3"/>
  <c r="BK264" i="3"/>
  <c r="J263" i="3"/>
  <c r="J262" i="3"/>
  <c r="BK260" i="3"/>
  <c r="J259" i="3"/>
  <c r="J258" i="3"/>
  <c r="BK257" i="3"/>
  <c r="J256" i="3"/>
  <c r="BK255" i="3"/>
  <c r="BK254" i="3"/>
  <c r="BK253" i="3"/>
  <c r="J251" i="3"/>
  <c r="J250" i="3"/>
  <c r="BK246" i="3"/>
  <c r="BK245" i="3"/>
  <c r="J244" i="3"/>
  <c r="J242" i="3"/>
  <c r="BK241" i="3"/>
  <c r="BK240" i="3"/>
  <c r="BK239" i="3"/>
  <c r="BK236" i="3"/>
  <c r="BK234" i="3"/>
  <c r="J233" i="3"/>
  <c r="J232" i="3"/>
  <c r="BK231" i="3"/>
  <c r="BK230" i="3"/>
  <c r="J229" i="3"/>
  <c r="BK228" i="3"/>
  <c r="BK227" i="3"/>
  <c r="BK226" i="3"/>
  <c r="BK224" i="3"/>
  <c r="J223" i="3"/>
  <c r="J222" i="3"/>
  <c r="BK221" i="3"/>
  <c r="J220" i="3"/>
  <c r="J219" i="3"/>
  <c r="BK217" i="3"/>
  <c r="BK216" i="3"/>
  <c r="BK215" i="3"/>
  <c r="BK214" i="3"/>
  <c r="BK213" i="3"/>
  <c r="BK212" i="3"/>
  <c r="J211" i="3"/>
  <c r="J209" i="3"/>
  <c r="BK207" i="3"/>
  <c r="J206" i="3"/>
  <c r="BK205" i="3"/>
  <c r="BK204" i="3"/>
  <c r="BK203" i="3"/>
  <c r="BK202" i="3"/>
  <c r="BK201" i="3"/>
  <c r="J200" i="3"/>
  <c r="J199" i="3"/>
  <c r="BK198" i="3"/>
  <c r="BK196" i="3"/>
  <c r="BK195" i="3"/>
  <c r="J194" i="3"/>
  <c r="BK192" i="3"/>
  <c r="BK191" i="3"/>
  <c r="BK189" i="3"/>
  <c r="BK187" i="3"/>
  <c r="J186" i="3"/>
  <c r="J185" i="3"/>
  <c r="BK184" i="3"/>
  <c r="BK183" i="3"/>
  <c r="BK181" i="3"/>
  <c r="BK180" i="3"/>
  <c r="BK179" i="3"/>
  <c r="J178" i="3"/>
  <c r="J177" i="3"/>
  <c r="BK176" i="3"/>
  <c r="J174" i="3"/>
  <c r="BK173" i="3"/>
  <c r="BK171" i="3"/>
  <c r="BK170" i="3"/>
  <c r="BK169" i="3"/>
  <c r="BK168" i="3"/>
  <c r="J167" i="3"/>
  <c r="BK166" i="3"/>
  <c r="BK165" i="3"/>
  <c r="BK164" i="3"/>
  <c r="J163" i="3"/>
  <c r="J162" i="3"/>
  <c r="BK161" i="3"/>
  <c r="J160" i="3"/>
  <c r="J159" i="3"/>
  <c r="BK158" i="3"/>
  <c r="J246" i="2"/>
  <c r="BK245" i="2"/>
  <c r="BK244" i="2"/>
  <c r="J243" i="2"/>
  <c r="J242" i="2"/>
  <c r="BK241" i="2"/>
  <c r="J240" i="2"/>
  <c r="J237" i="2"/>
  <c r="BK236" i="2"/>
  <c r="BK235" i="2"/>
  <c r="J234" i="2"/>
  <c r="BK233" i="2"/>
  <c r="BK232" i="2"/>
  <c r="J231" i="2"/>
  <c r="BK230" i="2"/>
  <c r="BK229" i="2"/>
  <c r="J228" i="2"/>
  <c r="J227" i="2"/>
  <c r="J226" i="2"/>
  <c r="J225" i="2"/>
  <c r="BK224" i="2"/>
  <c r="BK223" i="2"/>
  <c r="J222" i="2"/>
  <c r="BK221" i="2"/>
  <c r="BK218" i="2"/>
  <c r="J217" i="2"/>
  <c r="J215" i="2"/>
  <c r="BK214" i="2"/>
  <c r="BK213" i="2"/>
  <c r="J211" i="2"/>
  <c r="J210" i="2"/>
  <c r="J207" i="2"/>
  <c r="J141" i="8"/>
  <c r="BK173" i="7"/>
  <c r="BK172" i="7"/>
  <c r="BK171" i="7"/>
  <c r="J168" i="7"/>
  <c r="BK167" i="7"/>
  <c r="J166" i="7"/>
  <c r="BK165" i="7"/>
  <c r="J164" i="7"/>
  <c r="BK161" i="7"/>
  <c r="J159" i="7"/>
  <c r="BK158" i="7"/>
  <c r="BK157" i="7"/>
  <c r="BK156" i="7"/>
  <c r="J155" i="7"/>
  <c r="BK153" i="7"/>
  <c r="BK151" i="7"/>
  <c r="J150" i="7"/>
  <c r="BK148" i="7"/>
  <c r="BK147" i="7"/>
  <c r="BK146" i="7"/>
  <c r="J145" i="7"/>
  <c r="BK144" i="7"/>
  <c r="J143" i="7"/>
  <c r="BK142" i="7"/>
  <c r="J141" i="7"/>
  <c r="BK140" i="7"/>
  <c r="J139" i="7"/>
  <c r="BK198" i="6"/>
  <c r="BK197" i="6"/>
  <c r="BK194" i="6"/>
  <c r="J190" i="6"/>
  <c r="J189" i="6"/>
  <c r="J188" i="6"/>
  <c r="J186" i="6"/>
  <c r="BK185" i="6"/>
  <c r="J183" i="6"/>
  <c r="BK182" i="6"/>
  <c r="J181" i="6"/>
  <c r="J179" i="6"/>
  <c r="J178" i="6"/>
  <c r="J177" i="6"/>
  <c r="BK176" i="6"/>
  <c r="BK175" i="6"/>
  <c r="J174" i="6"/>
  <c r="J171" i="6"/>
  <c r="BK169" i="6"/>
  <c r="J168" i="6"/>
  <c r="BK167" i="6"/>
  <c r="J166" i="6"/>
  <c r="J165" i="6"/>
  <c r="BK164" i="6"/>
  <c r="J162" i="6"/>
  <c r="BK161" i="6"/>
  <c r="J160" i="6"/>
  <c r="J159" i="6"/>
  <c r="J157" i="6"/>
  <c r="J154" i="6"/>
  <c r="BK153" i="6"/>
  <c r="BK152" i="6"/>
  <c r="J151" i="6"/>
  <c r="J150" i="6"/>
  <c r="BK147" i="6"/>
  <c r="J146" i="6"/>
  <c r="J145" i="6"/>
  <c r="J144" i="6"/>
  <c r="BK143" i="6"/>
  <c r="J142" i="6"/>
  <c r="J151" i="5"/>
  <c r="J150" i="5"/>
  <c r="J147" i="5"/>
  <c r="J145" i="5"/>
  <c r="BK144" i="5"/>
  <c r="J142" i="5"/>
  <c r="BK141" i="5"/>
  <c r="J139" i="5"/>
  <c r="J138" i="5"/>
  <c r="J137" i="5"/>
  <c r="J136" i="5"/>
  <c r="BK135" i="5"/>
  <c r="J163" i="4"/>
  <c r="BK161" i="4"/>
  <c r="BK160" i="4"/>
  <c r="J159" i="4"/>
  <c r="J155" i="4"/>
  <c r="BK154" i="4"/>
  <c r="BK153" i="4"/>
  <c r="J151" i="4"/>
  <c r="BK150" i="4"/>
  <c r="J150" i="4"/>
  <c r="J146" i="4"/>
  <c r="J145" i="4"/>
  <c r="BK143" i="4"/>
  <c r="J142" i="4"/>
  <c r="J141" i="4"/>
  <c r="J140" i="4"/>
  <c r="J139" i="4"/>
  <c r="BK138" i="4"/>
  <c r="J137" i="4"/>
  <c r="BK136" i="4"/>
  <c r="J430" i="3"/>
  <c r="J428" i="3"/>
  <c r="J427" i="3"/>
  <c r="BK426" i="3"/>
  <c r="J425" i="3"/>
  <c r="J424" i="3"/>
  <c r="J423" i="3"/>
  <c r="J422" i="3"/>
  <c r="BK421" i="3"/>
  <c r="J421" i="3"/>
  <c r="BK420" i="3"/>
  <c r="BK419" i="3"/>
  <c r="J417" i="3"/>
  <c r="J416" i="3"/>
  <c r="BK415" i="3"/>
  <c r="BK414" i="3"/>
  <c r="BK413" i="3"/>
  <c r="BK412" i="3"/>
  <c r="J411" i="3"/>
  <c r="J409" i="3"/>
  <c r="BK408" i="3"/>
  <c r="BK407" i="3"/>
  <c r="J407" i="3"/>
  <c r="J406" i="3"/>
  <c r="BK405" i="3"/>
  <c r="BK404" i="3"/>
  <c r="J403" i="3"/>
  <c r="J402" i="3"/>
  <c r="BK401" i="3"/>
  <c r="BK400" i="3"/>
  <c r="J399" i="3"/>
  <c r="J398" i="3"/>
  <c r="J397" i="3"/>
  <c r="J396" i="3"/>
  <c r="J395" i="3"/>
  <c r="J393" i="3"/>
  <c r="BK392" i="3"/>
  <c r="BK391" i="3"/>
  <c r="J389" i="3"/>
  <c r="J388" i="3"/>
  <c r="J387" i="3"/>
  <c r="J386" i="3"/>
  <c r="J385" i="3"/>
  <c r="BK384" i="3"/>
  <c r="BK383" i="3"/>
  <c r="J382" i="3"/>
  <c r="J381" i="3"/>
  <c r="J380" i="3"/>
  <c r="J379" i="3"/>
  <c r="BK378" i="3"/>
  <c r="BK377" i="3"/>
  <c r="J376" i="3"/>
  <c r="BK375" i="3"/>
  <c r="BK374" i="3"/>
  <c r="J373" i="3"/>
  <c r="J370" i="3"/>
  <c r="J369" i="3"/>
  <c r="J367" i="3"/>
  <c r="J365" i="3"/>
  <c r="BK364" i="3"/>
  <c r="J363" i="3"/>
  <c r="J361" i="3"/>
  <c r="J360" i="3"/>
  <c r="BK359" i="3"/>
  <c r="J358" i="3"/>
  <c r="J357" i="3"/>
  <c r="J355" i="3"/>
  <c r="J354" i="3"/>
  <c r="BK353" i="3"/>
  <c r="BK352" i="3"/>
  <c r="J351" i="3"/>
  <c r="BK350" i="3"/>
  <c r="J348" i="3"/>
  <c r="J347" i="3"/>
  <c r="J346" i="3"/>
  <c r="BK345" i="3"/>
  <c r="J344" i="3"/>
  <c r="J343" i="3"/>
  <c r="BK342" i="3"/>
  <c r="J341" i="3"/>
  <c r="J340" i="3"/>
  <c r="J339" i="3"/>
  <c r="BK336" i="3"/>
  <c r="BK335" i="3"/>
  <c r="J334" i="3"/>
  <c r="BK333" i="3"/>
  <c r="J332" i="3"/>
  <c r="J331" i="3"/>
  <c r="J330" i="3"/>
  <c r="BK329" i="3"/>
  <c r="BK328" i="3"/>
  <c r="J327" i="3"/>
  <c r="J326" i="3"/>
  <c r="BK325" i="3"/>
  <c r="J324" i="3"/>
  <c r="J321" i="3"/>
  <c r="J320" i="3"/>
  <c r="J319" i="3"/>
  <c r="J318" i="3"/>
  <c r="J317" i="3"/>
  <c r="BK315" i="3"/>
  <c r="J314" i="3"/>
  <c r="BK313" i="3"/>
  <c r="J312" i="3"/>
  <c r="BK311" i="3"/>
  <c r="J309" i="3"/>
  <c r="BK308" i="3"/>
  <c r="BK307" i="3"/>
  <c r="BK305" i="3"/>
  <c r="J304" i="3"/>
  <c r="J303" i="3"/>
  <c r="BK302" i="3"/>
  <c r="J301" i="3"/>
  <c r="J299" i="3"/>
  <c r="J298" i="3"/>
  <c r="J297" i="3"/>
  <c r="J296" i="3"/>
  <c r="BK295" i="3"/>
  <c r="J294" i="3"/>
  <c r="BK293" i="3"/>
  <c r="BK292" i="3"/>
  <c r="J290" i="3"/>
  <c r="J289" i="3"/>
  <c r="J288" i="3"/>
  <c r="BK287" i="3"/>
  <c r="BK284" i="3"/>
  <c r="J282" i="3"/>
  <c r="J281" i="3"/>
  <c r="J280" i="3"/>
  <c r="BK279" i="3"/>
  <c r="BK278" i="3"/>
  <c r="J277" i="3"/>
  <c r="J276" i="3"/>
  <c r="BK274" i="3"/>
  <c r="BK273" i="3"/>
  <c r="J272" i="3"/>
  <c r="J271" i="3"/>
  <c r="J270" i="3"/>
  <c r="BK269" i="3"/>
  <c r="BK268" i="3"/>
  <c r="J267" i="3"/>
  <c r="J266" i="3"/>
  <c r="BK263" i="3"/>
  <c r="BK262" i="3"/>
  <c r="BK259" i="3"/>
  <c r="BK258" i="3"/>
  <c r="J257" i="3"/>
  <c r="J252" i="3"/>
  <c r="BK249" i="3"/>
  <c r="BK247" i="3"/>
  <c r="J243" i="3"/>
  <c r="BK233" i="3"/>
  <c r="BK232" i="3"/>
  <c r="J230" i="3"/>
  <c r="J228" i="3"/>
  <c r="BK222" i="3"/>
  <c r="J221" i="3"/>
  <c r="BK220" i="3"/>
  <c r="J218" i="3"/>
  <c r="J217" i="3"/>
  <c r="J216" i="3"/>
  <c r="J214" i="3"/>
  <c r="J213" i="3"/>
  <c r="J212" i="3"/>
  <c r="BK211" i="3"/>
  <c r="BK209" i="3"/>
  <c r="BK208" i="3"/>
  <c r="J207" i="3"/>
  <c r="J205" i="3"/>
  <c r="J203" i="3"/>
  <c r="J201" i="3"/>
  <c r="BK200" i="3"/>
  <c r="BK199" i="3"/>
  <c r="J198" i="3"/>
  <c r="J197" i="3"/>
  <c r="J195" i="3"/>
  <c r="BK194" i="3"/>
  <c r="J192" i="3"/>
  <c r="J189" i="3"/>
  <c r="BK186" i="3"/>
  <c r="J180" i="3"/>
  <c r="J179" i="3"/>
  <c r="J175" i="3"/>
  <c r="J171" i="3"/>
  <c r="J170" i="3"/>
  <c r="J169" i="3"/>
  <c r="BK167" i="3"/>
  <c r="J166" i="3"/>
  <c r="J165" i="3"/>
  <c r="BK162" i="3"/>
  <c r="J161" i="3"/>
  <c r="BK159" i="3"/>
  <c r="J158" i="3"/>
  <c r="BK157" i="3"/>
  <c r="BK246" i="2"/>
  <c r="J245" i="2"/>
  <c r="J244" i="2"/>
  <c r="BK240" i="2"/>
  <c r="BK238" i="2"/>
  <c r="BK237" i="2"/>
  <c r="J235" i="2"/>
  <c r="BK234" i="2"/>
  <c r="J232" i="2"/>
  <c r="BK228" i="2"/>
  <c r="BK225" i="2"/>
  <c r="J224" i="2"/>
  <c r="J223" i="2"/>
  <c r="J220" i="2"/>
  <c r="BK219" i="2"/>
  <c r="BK217" i="2"/>
  <c r="BK216" i="2"/>
  <c r="BK215" i="2"/>
  <c r="J214" i="2"/>
  <c r="BK212" i="2"/>
  <c r="BK211" i="2"/>
  <c r="BK210" i="2"/>
  <c r="BK207" i="2"/>
  <c r="J205" i="2"/>
  <c r="J204" i="2"/>
  <c r="BK203" i="2"/>
  <c r="J201" i="2"/>
  <c r="BK200" i="2"/>
  <c r="J199" i="2"/>
  <c r="BK198" i="2"/>
  <c r="J197" i="2"/>
  <c r="BK196" i="2"/>
  <c r="BK195" i="2"/>
  <c r="BK192" i="2"/>
  <c r="J190" i="2"/>
  <c r="BK189" i="2"/>
  <c r="J188" i="2"/>
  <c r="J187" i="2"/>
  <c r="J184" i="2"/>
  <c r="BK183" i="2"/>
  <c r="BK182" i="2"/>
  <c r="J181" i="2"/>
  <c r="BK180" i="2"/>
  <c r="BK179" i="2"/>
  <c r="J179" i="2"/>
  <c r="J178" i="2"/>
  <c r="J177" i="2"/>
  <c r="BK175" i="2"/>
  <c r="J174" i="2"/>
  <c r="J173" i="2"/>
  <c r="J172" i="2"/>
  <c r="BK171" i="2"/>
  <c r="BK169" i="2"/>
  <c r="BK168" i="2"/>
  <c r="J166" i="2"/>
  <c r="J165" i="2"/>
  <c r="BK164" i="2"/>
  <c r="J162" i="2"/>
  <c r="J161" i="2"/>
  <c r="J160" i="2"/>
  <c r="BK159" i="2"/>
  <c r="BK158" i="2"/>
  <c r="J157" i="2"/>
  <c r="BK156" i="2"/>
  <c r="BK155" i="2"/>
  <c r="J153" i="2"/>
  <c r="J152" i="2"/>
  <c r="J151" i="2"/>
  <c r="BK150" i="2"/>
  <c r="BK149" i="2"/>
  <c r="J148" i="2"/>
  <c r="J147" i="2"/>
  <c r="BK146" i="2"/>
  <c r="BK145" i="2"/>
  <c r="J144" i="2"/>
  <c r="AS94" i="1"/>
  <c r="J265" i="3"/>
  <c r="J264" i="3"/>
  <c r="J260" i="3"/>
  <c r="BK256" i="3"/>
  <c r="J255" i="3"/>
  <c r="J254" i="3"/>
  <c r="J253" i="3"/>
  <c r="BK252" i="3"/>
  <c r="BK251" i="3"/>
  <c r="BK250" i="3"/>
  <c r="J249" i="3"/>
  <c r="J247" i="3"/>
  <c r="J246" i="3"/>
  <c r="J245" i="3"/>
  <c r="BK244" i="3"/>
  <c r="BK243" i="3"/>
  <c r="BK242" i="3"/>
  <c r="J241" i="3"/>
  <c r="J240" i="3"/>
  <c r="J239" i="3"/>
  <c r="J236" i="3"/>
  <c r="J234" i="3"/>
  <c r="J231" i="3"/>
  <c r="BK229" i="3"/>
  <c r="J227" i="3"/>
  <c r="J226" i="3"/>
  <c r="J224" i="3"/>
  <c r="BK223" i="3"/>
  <c r="BK219" i="3"/>
  <c r="BK218" i="3"/>
  <c r="J215" i="3"/>
  <c r="J208" i="3"/>
  <c r="BK206" i="3"/>
  <c r="J204" i="3"/>
  <c r="J202" i="3"/>
  <c r="BK197" i="3"/>
  <c r="J196" i="3"/>
  <c r="J191" i="3"/>
  <c r="J187" i="3"/>
  <c r="BK185" i="3"/>
  <c r="J184" i="3"/>
  <c r="J183" i="3"/>
  <c r="J181" i="3"/>
  <c r="BK178" i="3"/>
  <c r="BK177" i="3"/>
  <c r="J176" i="3"/>
  <c r="BK175" i="3"/>
  <c r="BK174" i="3"/>
  <c r="J173" i="3"/>
  <c r="J168" i="3"/>
  <c r="J164" i="3"/>
  <c r="BK163" i="3"/>
  <c r="BK160" i="3"/>
  <c r="J157" i="3"/>
  <c r="BK243" i="2"/>
  <c r="BK242" i="2"/>
  <c r="J241" i="2"/>
  <c r="J238" i="2"/>
  <c r="J236" i="2"/>
  <c r="J233" i="2"/>
  <c r="BK231" i="2"/>
  <c r="J230" i="2"/>
  <c r="J229" i="2"/>
  <c r="BK227" i="2"/>
  <c r="BK226" i="2"/>
  <c r="BK222" i="2"/>
  <c r="J221" i="2"/>
  <c r="BK220" i="2"/>
  <c r="J219" i="2"/>
  <c r="J218" i="2"/>
  <c r="J216" i="2"/>
  <c r="J213" i="2"/>
  <c r="J212" i="2"/>
  <c r="P143" i="2" l="1"/>
  <c r="P154" i="2"/>
  <c r="BK163" i="2"/>
  <c r="J163" i="2"/>
  <c r="J100" i="2" s="1"/>
  <c r="BK167" i="2"/>
  <c r="J167" i="2" s="1"/>
  <c r="J101" i="2" s="1"/>
  <c r="R167" i="2"/>
  <c r="T176" i="2"/>
  <c r="P186" i="2"/>
  <c r="R194" i="2"/>
  <c r="P202" i="2"/>
  <c r="BK209" i="2"/>
  <c r="T209" i="2"/>
  <c r="P239" i="2"/>
  <c r="BK143" i="2"/>
  <c r="J143" i="2" s="1"/>
  <c r="J98" i="2" s="1"/>
  <c r="T143" i="2"/>
  <c r="R154" i="2"/>
  <c r="T163" i="2"/>
  <c r="T167" i="2"/>
  <c r="R176" i="2"/>
  <c r="R186" i="2"/>
  <c r="T194" i="2"/>
  <c r="R202" i="2"/>
  <c r="R209" i="2"/>
  <c r="BK239" i="2"/>
  <c r="J239" i="2" s="1"/>
  <c r="J111" i="2" s="1"/>
  <c r="T239" i="2"/>
  <c r="BK156" i="3"/>
  <c r="T156" i="3"/>
  <c r="P172" i="3"/>
  <c r="T172" i="3"/>
  <c r="R182" i="3"/>
  <c r="BK190" i="3"/>
  <c r="J190" i="3" s="1"/>
  <c r="J102" i="3" s="1"/>
  <c r="P190" i="3"/>
  <c r="T190" i="3"/>
  <c r="P193" i="3"/>
  <c r="BK210" i="3"/>
  <c r="J210" i="3" s="1"/>
  <c r="J104" i="3" s="1"/>
  <c r="R210" i="3"/>
  <c r="BK225" i="3"/>
  <c r="J225" i="3" s="1"/>
  <c r="J105" i="3" s="1"/>
  <c r="T225" i="3"/>
  <c r="BK238" i="3"/>
  <c r="J238" i="3" s="1"/>
  <c r="J108" i="3" s="1"/>
  <c r="R238" i="3"/>
  <c r="T238" i="3"/>
  <c r="P248" i="3"/>
  <c r="T248" i="3"/>
  <c r="R261" i="3"/>
  <c r="BK275" i="3"/>
  <c r="J275" i="3" s="1"/>
  <c r="J111" i="3" s="1"/>
  <c r="R275" i="3"/>
  <c r="T275" i="3"/>
  <c r="R285" i="3"/>
  <c r="BK306" i="3"/>
  <c r="J306" i="3" s="1"/>
  <c r="J113" i="3" s="1"/>
  <c r="T306" i="3"/>
  <c r="P316" i="3"/>
  <c r="BK323" i="3"/>
  <c r="J323" i="3" s="1"/>
  <c r="J115" i="3" s="1"/>
  <c r="T323" i="3"/>
  <c r="P337" i="3"/>
  <c r="T337" i="3"/>
  <c r="P356" i="3"/>
  <c r="T356" i="3"/>
  <c r="R362" i="3"/>
  <c r="P368" i="3"/>
  <c r="R368" i="3"/>
  <c r="T368" i="3"/>
  <c r="R372" i="3"/>
  <c r="BK418" i="3"/>
  <c r="J418" i="3" s="1"/>
  <c r="J123" i="3" s="1"/>
  <c r="R418" i="3"/>
  <c r="T135" i="4"/>
  <c r="BK152" i="4"/>
  <c r="J152" i="4" s="1"/>
  <c r="J101" i="4" s="1"/>
  <c r="T152" i="4"/>
  <c r="R157" i="4"/>
  <c r="P134" i="5"/>
  <c r="BK140" i="5"/>
  <c r="J140" i="5"/>
  <c r="J99" i="5" s="1"/>
  <c r="R140" i="5"/>
  <c r="BK149" i="5"/>
  <c r="J149" i="5"/>
  <c r="J102" i="5" s="1"/>
  <c r="T149" i="5"/>
  <c r="T148" i="5" s="1"/>
  <c r="BK141" i="6"/>
  <c r="R141" i="6"/>
  <c r="BK149" i="6"/>
  <c r="J149" i="6" s="1"/>
  <c r="J99" i="6" s="1"/>
  <c r="R149" i="6"/>
  <c r="BK155" i="6"/>
  <c r="J155" i="6" s="1"/>
  <c r="J100" i="6" s="1"/>
  <c r="R155" i="6"/>
  <c r="BK158" i="6"/>
  <c r="J158" i="6" s="1"/>
  <c r="J101" i="6" s="1"/>
  <c r="R158" i="6"/>
  <c r="BK163" i="6"/>
  <c r="J163" i="6" s="1"/>
  <c r="J102" i="6" s="1"/>
  <c r="R163" i="6"/>
  <c r="BK173" i="6"/>
  <c r="R173" i="6"/>
  <c r="T173" i="6"/>
  <c r="P180" i="6"/>
  <c r="T180" i="6"/>
  <c r="P192" i="6"/>
  <c r="T192" i="6"/>
  <c r="P196" i="6"/>
  <c r="P195" i="6" s="1"/>
  <c r="R196" i="6"/>
  <c r="R195" i="6"/>
  <c r="P138" i="7"/>
  <c r="T138" i="7"/>
  <c r="P149" i="7"/>
  <c r="T149" i="7"/>
  <c r="P154" i="7"/>
  <c r="T154" i="7"/>
  <c r="P163" i="7"/>
  <c r="P162" i="7"/>
  <c r="BK170" i="7"/>
  <c r="BK169" i="7" s="1"/>
  <c r="J169" i="7" s="1"/>
  <c r="J105" i="7" s="1"/>
  <c r="R170" i="7"/>
  <c r="R169" i="7"/>
  <c r="R143" i="2"/>
  <c r="BK154" i="2"/>
  <c r="J154" i="2" s="1"/>
  <c r="J99" i="2" s="1"/>
  <c r="T154" i="2"/>
  <c r="P163" i="2"/>
  <c r="R163" i="2"/>
  <c r="P167" i="2"/>
  <c r="BK176" i="2"/>
  <c r="J176" i="2"/>
  <c r="J102" i="2" s="1"/>
  <c r="P176" i="2"/>
  <c r="BK186" i="2"/>
  <c r="J186" i="2"/>
  <c r="J103" i="2" s="1"/>
  <c r="T186" i="2"/>
  <c r="BK194" i="2"/>
  <c r="P194" i="2"/>
  <c r="P193" i="2" s="1"/>
  <c r="BK202" i="2"/>
  <c r="J202" i="2" s="1"/>
  <c r="J107" i="2" s="1"/>
  <c r="T202" i="2"/>
  <c r="P209" i="2"/>
  <c r="P208" i="2" s="1"/>
  <c r="R239" i="2"/>
  <c r="P156" i="3"/>
  <c r="R156" i="3"/>
  <c r="BK172" i="3"/>
  <c r="J172" i="3" s="1"/>
  <c r="J99" i="3" s="1"/>
  <c r="R172" i="3"/>
  <c r="BK182" i="3"/>
  <c r="J182" i="3" s="1"/>
  <c r="J100" i="3" s="1"/>
  <c r="P182" i="3"/>
  <c r="T182" i="3"/>
  <c r="R190" i="3"/>
  <c r="BK193" i="3"/>
  <c r="J193" i="3" s="1"/>
  <c r="J103" i="3" s="1"/>
  <c r="R193" i="3"/>
  <c r="T193" i="3"/>
  <c r="P210" i="3"/>
  <c r="T210" i="3"/>
  <c r="P225" i="3"/>
  <c r="R225" i="3"/>
  <c r="P238" i="3"/>
  <c r="BK248" i="3"/>
  <c r="J248" i="3"/>
  <c r="J109" i="3" s="1"/>
  <c r="R248" i="3"/>
  <c r="BK261" i="3"/>
  <c r="J261" i="3"/>
  <c r="J110" i="3" s="1"/>
  <c r="P261" i="3"/>
  <c r="T261" i="3"/>
  <c r="P275" i="3"/>
  <c r="BK285" i="3"/>
  <c r="J285" i="3"/>
  <c r="J112" i="3" s="1"/>
  <c r="P285" i="3"/>
  <c r="T285" i="3"/>
  <c r="P306" i="3"/>
  <c r="R306" i="3"/>
  <c r="BK316" i="3"/>
  <c r="J316" i="3" s="1"/>
  <c r="J114" i="3" s="1"/>
  <c r="R316" i="3"/>
  <c r="T316" i="3"/>
  <c r="P323" i="3"/>
  <c r="R323" i="3"/>
  <c r="BK337" i="3"/>
  <c r="J337" i="3"/>
  <c r="J116" i="3" s="1"/>
  <c r="R337" i="3"/>
  <c r="BK356" i="3"/>
  <c r="J356" i="3"/>
  <c r="J117" i="3" s="1"/>
  <c r="R356" i="3"/>
  <c r="BK362" i="3"/>
  <c r="J362" i="3"/>
  <c r="J118" i="3" s="1"/>
  <c r="P362" i="3"/>
  <c r="T362" i="3"/>
  <c r="BK368" i="3"/>
  <c r="J368" i="3" s="1"/>
  <c r="J120" i="3" s="1"/>
  <c r="BK372" i="3"/>
  <c r="J372" i="3"/>
  <c r="J122" i="3" s="1"/>
  <c r="P372" i="3"/>
  <c r="T372" i="3"/>
  <c r="P418" i="3"/>
  <c r="T418" i="3"/>
  <c r="BK135" i="4"/>
  <c r="J135" i="4" s="1"/>
  <c r="J98" i="4" s="1"/>
  <c r="P135" i="4"/>
  <c r="R135" i="4"/>
  <c r="BK149" i="4"/>
  <c r="J149" i="4"/>
  <c r="J100" i="4" s="1"/>
  <c r="P149" i="4"/>
  <c r="R149" i="4"/>
  <c r="T149" i="4"/>
  <c r="P152" i="4"/>
  <c r="R152" i="4"/>
  <c r="BK157" i="4"/>
  <c r="J157" i="4" s="1"/>
  <c r="J102" i="4" s="1"/>
  <c r="P157" i="4"/>
  <c r="T157" i="4"/>
  <c r="BK134" i="5"/>
  <c r="J134" i="5" s="1"/>
  <c r="J98" i="5" s="1"/>
  <c r="R134" i="5"/>
  <c r="R133" i="5"/>
  <c r="T134" i="5"/>
  <c r="P140" i="5"/>
  <c r="T140" i="5"/>
  <c r="P149" i="5"/>
  <c r="P148" i="5" s="1"/>
  <c r="R149" i="5"/>
  <c r="R148" i="5"/>
  <c r="P141" i="6"/>
  <c r="T141" i="6"/>
  <c r="P149" i="6"/>
  <c r="T149" i="6"/>
  <c r="P155" i="6"/>
  <c r="T155" i="6"/>
  <c r="P158" i="6"/>
  <c r="T158" i="6"/>
  <c r="P163" i="6"/>
  <c r="T163" i="6"/>
  <c r="P173" i="6"/>
  <c r="P172" i="6"/>
  <c r="BK180" i="6"/>
  <c r="J180" i="6" s="1"/>
  <c r="J106" i="6" s="1"/>
  <c r="R180" i="6"/>
  <c r="BK192" i="6"/>
  <c r="J192" i="6" s="1"/>
  <c r="J107" i="6" s="1"/>
  <c r="R192" i="6"/>
  <c r="BK196" i="6"/>
  <c r="J196" i="6" s="1"/>
  <c r="J109" i="6" s="1"/>
  <c r="T196" i="6"/>
  <c r="T195" i="6"/>
  <c r="BK138" i="7"/>
  <c r="J138" i="7" s="1"/>
  <c r="J98" i="7" s="1"/>
  <c r="R138" i="7"/>
  <c r="BK149" i="7"/>
  <c r="J149" i="7" s="1"/>
  <c r="J99" i="7" s="1"/>
  <c r="R149" i="7"/>
  <c r="BK154" i="7"/>
  <c r="J154" i="7" s="1"/>
  <c r="J101" i="7" s="1"/>
  <c r="R154" i="7"/>
  <c r="BK163" i="7"/>
  <c r="J163" i="7" s="1"/>
  <c r="J104" i="7" s="1"/>
  <c r="R163" i="7"/>
  <c r="R162" i="7" s="1"/>
  <c r="T163" i="7"/>
  <c r="T162" i="7" s="1"/>
  <c r="P170" i="7"/>
  <c r="P169" i="7" s="1"/>
  <c r="T170" i="7"/>
  <c r="T169" i="7"/>
  <c r="BK136" i="8"/>
  <c r="J136" i="8" s="1"/>
  <c r="J98" i="8" s="1"/>
  <c r="P136" i="8"/>
  <c r="R136" i="8"/>
  <c r="T136" i="8"/>
  <c r="BK140" i="8"/>
  <c r="J140" i="8" s="1"/>
  <c r="J99" i="8" s="1"/>
  <c r="P140" i="8"/>
  <c r="R140" i="8"/>
  <c r="T140" i="8"/>
  <c r="BK150" i="8"/>
  <c r="J150" i="8" s="1"/>
  <c r="J102" i="8" s="1"/>
  <c r="P150" i="8"/>
  <c r="R150" i="8"/>
  <c r="T150" i="8"/>
  <c r="BK154" i="8"/>
  <c r="J154" i="8"/>
  <c r="J103" i="8" s="1"/>
  <c r="P154" i="8"/>
  <c r="R154" i="8"/>
  <c r="T154" i="8"/>
  <c r="BF232" i="2"/>
  <c r="BF236" i="2"/>
  <c r="BF245" i="2"/>
  <c r="BK191" i="2"/>
  <c r="J191" i="2" s="1"/>
  <c r="J104" i="2" s="1"/>
  <c r="E85" i="3"/>
  <c r="J89" i="3"/>
  <c r="F92" i="3"/>
  <c r="J150" i="3"/>
  <c r="BF157" i="3"/>
  <c r="BF160" i="3"/>
  <c r="BF165" i="3"/>
  <c r="BF170" i="3"/>
  <c r="BF171" i="3"/>
  <c r="BF179" i="3"/>
  <c r="BF186" i="3"/>
  <c r="BF199" i="3"/>
  <c r="BF202" i="3"/>
  <c r="BF203" i="3"/>
  <c r="BF207" i="3"/>
  <c r="BF221" i="3"/>
  <c r="BF223" i="3"/>
  <c r="BF226" i="3"/>
  <c r="BF229" i="3"/>
  <c r="BF230" i="3"/>
  <c r="BF231" i="3"/>
  <c r="BF242" i="3"/>
  <c r="BF246" i="3"/>
  <c r="BF251" i="3"/>
  <c r="BF254" i="3"/>
  <c r="BF257" i="3"/>
  <c r="F92" i="2"/>
  <c r="E131" i="2"/>
  <c r="J135" i="2"/>
  <c r="J138" i="2"/>
  <c r="BF144" i="2"/>
  <c r="BF147" i="2"/>
  <c r="BF148" i="2"/>
  <c r="BF150" i="2"/>
  <c r="BF151" i="2"/>
  <c r="BF152" i="2"/>
  <c r="BF153" i="2"/>
  <c r="BF156" i="2"/>
  <c r="BF157" i="2"/>
  <c r="BF158" i="2"/>
  <c r="BF159" i="2"/>
  <c r="BF160" i="2"/>
  <c r="BF161" i="2"/>
  <c r="BF162" i="2"/>
  <c r="BF164" i="2"/>
  <c r="BF165" i="2"/>
  <c r="BF169" i="2"/>
  <c r="BF170" i="2"/>
  <c r="BF172" i="2"/>
  <c r="BF173" i="2"/>
  <c r="BF177" i="2"/>
  <c r="BF178" i="2"/>
  <c r="BF179" i="2"/>
  <c r="BF180" i="2"/>
  <c r="BF181" i="2"/>
  <c r="BF183" i="2"/>
  <c r="BF187" i="2"/>
  <c r="BF189" i="2"/>
  <c r="BF190" i="2"/>
  <c r="BF192" i="2"/>
  <c r="BF195" i="2"/>
  <c r="BF196" i="2"/>
  <c r="BF198" i="2"/>
  <c r="BF199" i="2"/>
  <c r="BF200" i="2"/>
  <c r="BF201" i="2"/>
  <c r="BF203" i="2"/>
  <c r="BF204" i="2"/>
  <c r="BF222" i="2"/>
  <c r="BF230" i="2"/>
  <c r="BF234" i="2"/>
  <c r="BF242" i="2"/>
  <c r="BF243" i="2"/>
  <c r="BF244" i="2"/>
  <c r="BF159" i="3"/>
  <c r="BF167" i="3"/>
  <c r="BF173" i="3"/>
  <c r="BF174" i="3"/>
  <c r="BF177" i="3"/>
  <c r="BF191" i="3"/>
  <c r="BF196" i="3"/>
  <c r="BF205" i="3"/>
  <c r="BF206" i="3"/>
  <c r="BF213" i="3"/>
  <c r="BF216" i="3"/>
  <c r="BF217" i="3"/>
  <c r="BF218" i="3"/>
  <c r="BF220" i="3"/>
  <c r="BF227" i="3"/>
  <c r="BF228" i="3"/>
  <c r="BF233" i="3"/>
  <c r="BF239" i="3"/>
  <c r="BF245" i="3"/>
  <c r="BF268" i="3"/>
  <c r="BF274" i="3"/>
  <c r="BF277" i="3"/>
  <c r="BF282" i="3"/>
  <c r="BF283" i="3"/>
  <c r="BF284" i="3"/>
  <c r="BF286" i="3"/>
  <c r="BF287" i="3"/>
  <c r="BF291" i="3"/>
  <c r="BF294" i="3"/>
  <c r="BF295" i="3"/>
  <c r="BF301" i="3"/>
  <c r="BF302" i="3"/>
  <c r="BF304" i="3"/>
  <c r="BF307" i="3"/>
  <c r="BF310" i="3"/>
  <c r="BF312" i="3"/>
  <c r="BF315" i="3"/>
  <c r="BF318" i="3"/>
  <c r="BF319" i="3"/>
  <c r="BF322" i="3"/>
  <c r="BF324" i="3"/>
  <c r="BF327" i="3"/>
  <c r="BF328" i="3"/>
  <c r="BF329" i="3"/>
  <c r="BF332" i="3"/>
  <c r="BF334" i="3"/>
  <c r="BF336" i="3"/>
  <c r="BF341" i="3"/>
  <c r="BF342" i="3"/>
  <c r="BF344" i="3"/>
  <c r="BF346" i="3"/>
  <c r="BF349" i="3"/>
  <c r="BF351" i="3"/>
  <c r="BF352" i="3"/>
  <c r="BF355" i="3"/>
  <c r="BF358" i="3"/>
  <c r="BF359" i="3"/>
  <c r="BF361" i="3"/>
  <c r="BF365" i="3"/>
  <c r="BF367" i="3"/>
  <c r="BF369" i="3"/>
  <c r="BF370" i="3"/>
  <c r="BF376" i="3"/>
  <c r="BF382" i="3"/>
  <c r="BF383" i="3"/>
  <c r="BF384" i="3"/>
  <c r="BF390" i="3"/>
  <c r="BF393" i="3"/>
  <c r="BF394" i="3"/>
  <c r="BF396" i="3"/>
  <c r="BF399" i="3"/>
  <c r="BF404" i="3"/>
  <c r="BF405" i="3"/>
  <c r="BF411" i="3"/>
  <c r="BF413" i="3"/>
  <c r="BF414" i="3"/>
  <c r="BF415" i="3"/>
  <c r="BF417" i="3"/>
  <c r="BF420" i="3"/>
  <c r="BF421" i="3"/>
  <c r="BF424" i="3"/>
  <c r="BF425" i="3"/>
  <c r="BF428" i="3"/>
  <c r="BK188" i="3"/>
  <c r="J188" i="3"/>
  <c r="J101" i="3" s="1"/>
  <c r="F92" i="4"/>
  <c r="J130" i="4"/>
  <c r="BF143" i="4"/>
  <c r="BF148" i="4"/>
  <c r="BF150" i="4"/>
  <c r="BF151" i="4"/>
  <c r="J92" i="5"/>
  <c r="J128" i="5"/>
  <c r="BF142" i="5"/>
  <c r="BK146" i="5"/>
  <c r="J146" i="5"/>
  <c r="J100" i="5" s="1"/>
  <c r="E85" i="6"/>
  <c r="J91" i="6"/>
  <c r="BF146" i="6"/>
  <c r="BF154" i="6"/>
  <c r="BF156" i="6"/>
  <c r="BF174" i="6"/>
  <c r="BF176" i="6"/>
  <c r="BF183" i="6"/>
  <c r="BF186" i="6"/>
  <c r="BF188" i="6"/>
  <c r="BF193" i="6"/>
  <c r="BF194" i="6"/>
  <c r="BF198" i="6"/>
  <c r="BK170" i="6"/>
  <c r="J170" i="6" s="1"/>
  <c r="J103" i="6" s="1"/>
  <c r="E85" i="7"/>
  <c r="J91" i="7"/>
  <c r="J92" i="7"/>
  <c r="F133" i="7"/>
  <c r="BF144" i="7"/>
  <c r="BF151" i="7"/>
  <c r="BF156" i="7"/>
  <c r="BF158" i="7"/>
  <c r="BF161" i="7"/>
  <c r="BF167" i="7"/>
  <c r="BK152" i="7"/>
  <c r="J152" i="7" s="1"/>
  <c r="J100" i="7" s="1"/>
  <c r="E85" i="8"/>
  <c r="F92" i="8"/>
  <c r="BF207" i="2"/>
  <c r="BF210" i="2"/>
  <c r="BF211" i="2"/>
  <c r="BF212" i="2"/>
  <c r="BF213" i="2"/>
  <c r="BF214" i="2"/>
  <c r="BF215" i="2"/>
  <c r="BF216" i="2"/>
  <c r="BF217" i="2"/>
  <c r="BF218" i="2"/>
  <c r="BF219" i="2"/>
  <c r="BF220" i="2"/>
  <c r="BF221" i="2"/>
  <c r="BF223" i="2"/>
  <c r="BF224" i="2"/>
  <c r="BF225" i="2"/>
  <c r="BF226" i="2"/>
  <c r="BF227" i="2"/>
  <c r="BF228" i="2"/>
  <c r="BF229" i="2"/>
  <c r="BF231" i="2"/>
  <c r="BF233" i="2"/>
  <c r="BF235" i="2"/>
  <c r="BF237" i="2"/>
  <c r="BF238" i="2"/>
  <c r="BF240" i="2"/>
  <c r="BF241" i="2"/>
  <c r="BF246" i="2"/>
  <c r="BK206" i="2"/>
  <c r="J206" i="2" s="1"/>
  <c r="J108" i="2" s="1"/>
  <c r="J92" i="3"/>
  <c r="BF158" i="3"/>
  <c r="BF161" i="3"/>
  <c r="BF162" i="3"/>
  <c r="BF163" i="3"/>
  <c r="BF164" i="3"/>
  <c r="BF166" i="3"/>
  <c r="BF168" i="3"/>
  <c r="BF169" i="3"/>
  <c r="BF175" i="3"/>
  <c r="BF176" i="3"/>
  <c r="BF178" i="3"/>
  <c r="BF180" i="3"/>
  <c r="BF181" i="3"/>
  <c r="BF183" i="3"/>
  <c r="BF184" i="3"/>
  <c r="BF185" i="3"/>
  <c r="BF187" i="3"/>
  <c r="BF189" i="3"/>
  <c r="BF192" i="3"/>
  <c r="BF194" i="3"/>
  <c r="BF195" i="3"/>
  <c r="BF197" i="3"/>
  <c r="BF198" i="3"/>
  <c r="BF200" i="3"/>
  <c r="BF201" i="3"/>
  <c r="BF204" i="3"/>
  <c r="BF208" i="3"/>
  <c r="BF209" i="3"/>
  <c r="BF211" i="3"/>
  <c r="BF212" i="3"/>
  <c r="BF214" i="3"/>
  <c r="BF215" i="3"/>
  <c r="BF219" i="3"/>
  <c r="BF222" i="3"/>
  <c r="BF224" i="3"/>
  <c r="BF232" i="3"/>
  <c r="BF234" i="3"/>
  <c r="BF236" i="3"/>
  <c r="BF240" i="3"/>
  <c r="BF241" i="3"/>
  <c r="BF243" i="3"/>
  <c r="BF244" i="3"/>
  <c r="BF247" i="3"/>
  <c r="BF249" i="3"/>
  <c r="BF250" i="3"/>
  <c r="BF252" i="3"/>
  <c r="BF253" i="3"/>
  <c r="BF255" i="3"/>
  <c r="BF256" i="3"/>
  <c r="BF258" i="3"/>
  <c r="BF259" i="3"/>
  <c r="BF260" i="3"/>
  <c r="BF262" i="3"/>
  <c r="BF263" i="3"/>
  <c r="BF264" i="3"/>
  <c r="BF265" i="3"/>
  <c r="BF266" i="3"/>
  <c r="BF267" i="3"/>
  <c r="BF269" i="3"/>
  <c r="BF270" i="3"/>
  <c r="BF271" i="3"/>
  <c r="BF272" i="3"/>
  <c r="BF273" i="3"/>
  <c r="BF276" i="3"/>
  <c r="BF278" i="3"/>
  <c r="BF279" i="3"/>
  <c r="BF280" i="3"/>
  <c r="BF281" i="3"/>
  <c r="BF288" i="3"/>
  <c r="BF289" i="3"/>
  <c r="BF290" i="3"/>
  <c r="BF292" i="3"/>
  <c r="BF293" i="3"/>
  <c r="BF296" i="3"/>
  <c r="BF297" i="3"/>
  <c r="BF298" i="3"/>
  <c r="BF299" i="3"/>
  <c r="BF300" i="3"/>
  <c r="BF303" i="3"/>
  <c r="BF305" i="3"/>
  <c r="BF308" i="3"/>
  <c r="BF309" i="3"/>
  <c r="BF311" i="3"/>
  <c r="BF313" i="3"/>
  <c r="BF314" i="3"/>
  <c r="BF317" i="3"/>
  <c r="BF320" i="3"/>
  <c r="BF321" i="3"/>
  <c r="BF325" i="3"/>
  <c r="BF326" i="3"/>
  <c r="BF330" i="3"/>
  <c r="BF331" i="3"/>
  <c r="BF333" i="3"/>
  <c r="BF335" i="3"/>
  <c r="BF338" i="3"/>
  <c r="BF339" i="3"/>
  <c r="BF340" i="3"/>
  <c r="BF343" i="3"/>
  <c r="BF345" i="3"/>
  <c r="BF347" i="3"/>
  <c r="BF348" i="3"/>
  <c r="BF350" i="3"/>
  <c r="BF353" i="3"/>
  <c r="BF354" i="3"/>
  <c r="BF357" i="3"/>
  <c r="BF360" i="3"/>
  <c r="BF363" i="3"/>
  <c r="BF364" i="3"/>
  <c r="BF373" i="3"/>
  <c r="BF374" i="3"/>
  <c r="BF375" i="3"/>
  <c r="BF377" i="3"/>
  <c r="BF378" i="3"/>
  <c r="BF379" i="3"/>
  <c r="BF380" i="3"/>
  <c r="BF381" i="3"/>
  <c r="BF385" i="3"/>
  <c r="BF386" i="3"/>
  <c r="BF387" i="3"/>
  <c r="BF388" i="3"/>
  <c r="BF389" i="3"/>
  <c r="BF391" i="3"/>
  <c r="BF392" i="3"/>
  <c r="BF395" i="3"/>
  <c r="BF397" i="3"/>
  <c r="BF398" i="3"/>
  <c r="BF400" i="3"/>
  <c r="BF401" i="3"/>
  <c r="BF402" i="3"/>
  <c r="BF403" i="3"/>
  <c r="BF406" i="3"/>
  <c r="BF407" i="3"/>
  <c r="BF408" i="3"/>
  <c r="BF409" i="3"/>
  <c r="BF410" i="3"/>
  <c r="BF412" i="3"/>
  <c r="BF416" i="3"/>
  <c r="BF419" i="3"/>
  <c r="BF422" i="3"/>
  <c r="BF423" i="3"/>
  <c r="BF426" i="3"/>
  <c r="BF427" i="3"/>
  <c r="BF430" i="3"/>
  <c r="BK235" i="3"/>
  <c r="J235" i="3" s="1"/>
  <c r="J106" i="3" s="1"/>
  <c r="BK366" i="3"/>
  <c r="J366" i="3"/>
  <c r="J119" i="3" s="1"/>
  <c r="BK429" i="3"/>
  <c r="J429" i="3" s="1"/>
  <c r="J124" i="3" s="1"/>
  <c r="E85" i="4"/>
  <c r="J89" i="4"/>
  <c r="J91" i="4"/>
  <c r="BF136" i="4"/>
  <c r="BF137" i="4"/>
  <c r="BF138" i="4"/>
  <c r="BF139" i="4"/>
  <c r="BF140" i="4"/>
  <c r="BF141" i="4"/>
  <c r="BF142" i="4"/>
  <c r="BF144" i="4"/>
  <c r="BF145" i="4"/>
  <c r="BF146" i="4"/>
  <c r="BF153" i="4"/>
  <c r="BF154" i="4"/>
  <c r="BF155" i="4"/>
  <c r="BF156" i="4"/>
  <c r="BF158" i="4"/>
  <c r="BF159" i="4"/>
  <c r="BF160" i="4"/>
  <c r="BF161" i="4"/>
  <c r="BF163" i="4"/>
  <c r="BK147" i="4"/>
  <c r="J147" i="4" s="1"/>
  <c r="J99" i="4" s="1"/>
  <c r="BK162" i="4"/>
  <c r="J162" i="4" s="1"/>
  <c r="J103" i="4" s="1"/>
  <c r="E85" i="5"/>
  <c r="J89" i="5"/>
  <c r="F92" i="5"/>
  <c r="BF135" i="5"/>
  <c r="BF136" i="5"/>
  <c r="BF137" i="5"/>
  <c r="BF138" i="5"/>
  <c r="BF139" i="5"/>
  <c r="BF141" i="5"/>
  <c r="BF143" i="5"/>
  <c r="BF144" i="5"/>
  <c r="BF145" i="5"/>
  <c r="BF147" i="5"/>
  <c r="BF150" i="5"/>
  <c r="BF151" i="5"/>
  <c r="J89" i="6"/>
  <c r="F92" i="6"/>
  <c r="J92" i="6"/>
  <c r="BF142" i="6"/>
  <c r="BF143" i="6"/>
  <c r="BF144" i="6"/>
  <c r="BF145" i="6"/>
  <c r="BF147" i="6"/>
  <c r="BF148" i="6"/>
  <c r="BF150" i="6"/>
  <c r="BF151" i="6"/>
  <c r="BF152" i="6"/>
  <c r="BF153" i="6"/>
  <c r="BF157" i="6"/>
  <c r="BF159" i="6"/>
  <c r="BF160" i="6"/>
  <c r="BF161" i="6"/>
  <c r="BF162" i="6"/>
  <c r="BF164" i="6"/>
  <c r="BF165" i="6"/>
  <c r="BF166" i="6"/>
  <c r="BF167" i="6"/>
  <c r="BF168" i="6"/>
  <c r="BF169" i="6"/>
  <c r="BF171" i="6"/>
  <c r="BF175" i="6"/>
  <c r="BF177" i="6"/>
  <c r="BF178" i="6"/>
  <c r="BF179" i="6"/>
  <c r="BF181" i="6"/>
  <c r="BF182" i="6"/>
  <c r="BF184" i="6"/>
  <c r="BF185" i="6"/>
  <c r="BF187" i="6"/>
  <c r="BF189" i="6"/>
  <c r="BF190" i="6"/>
  <c r="BF191" i="6"/>
  <c r="BF197" i="6"/>
  <c r="J89" i="7"/>
  <c r="BF139" i="7"/>
  <c r="BF140" i="7"/>
  <c r="BF141" i="7"/>
  <c r="BF142" i="7"/>
  <c r="BF143" i="7"/>
  <c r="BF145" i="7"/>
  <c r="BF146" i="7"/>
  <c r="BF147" i="7"/>
  <c r="BF148" i="7"/>
  <c r="BF150" i="7"/>
  <c r="BF153" i="7"/>
  <c r="BF155" i="7"/>
  <c r="BF157" i="7"/>
  <c r="BF159" i="7"/>
  <c r="BF164" i="7"/>
  <c r="BF165" i="7"/>
  <c r="BF166" i="7"/>
  <c r="BF168" i="7"/>
  <c r="BF171" i="7"/>
  <c r="BF172" i="7"/>
  <c r="BF173" i="7"/>
  <c r="BK160" i="7"/>
  <c r="J160" i="7" s="1"/>
  <c r="J102" i="7" s="1"/>
  <c r="J89" i="8"/>
  <c r="J91" i="8"/>
  <c r="J92" i="8"/>
  <c r="BF137" i="8"/>
  <c r="BF138" i="8"/>
  <c r="BF139" i="8"/>
  <c r="BF141" i="8"/>
  <c r="BF142" i="8"/>
  <c r="BF144" i="8"/>
  <c r="BF145" i="8"/>
  <c r="BF146" i="8"/>
  <c r="BF151" i="8"/>
  <c r="BF153" i="8"/>
  <c r="J91" i="2"/>
  <c r="BF145" i="2"/>
  <c r="BF146" i="2"/>
  <c r="BF149" i="2"/>
  <c r="BF155" i="2"/>
  <c r="BF166" i="2"/>
  <c r="BF168" i="2"/>
  <c r="BF171" i="2"/>
  <c r="BF174" i="2"/>
  <c r="BF175" i="2"/>
  <c r="BF182" i="2"/>
  <c r="BF184" i="2"/>
  <c r="BF185" i="2"/>
  <c r="BF188" i="2"/>
  <c r="BF197" i="2"/>
  <c r="BF205" i="2"/>
  <c r="BF143" i="8"/>
  <c r="BF148" i="8"/>
  <c r="BF152" i="8"/>
  <c r="BF155" i="8"/>
  <c r="BF156" i="8"/>
  <c r="BF157" i="8"/>
  <c r="BF159" i="8"/>
  <c r="BK147" i="8"/>
  <c r="J147" i="8"/>
  <c r="J100" i="8" s="1"/>
  <c r="BK158" i="8"/>
  <c r="J158" i="8" s="1"/>
  <c r="J104" i="8" s="1"/>
  <c r="F39" i="2"/>
  <c r="BD95" i="1" s="1"/>
  <c r="J35" i="2"/>
  <c r="AV95" i="1"/>
  <c r="F38" i="3"/>
  <c r="BC96" i="1" s="1"/>
  <c r="F38" i="4"/>
  <c r="BC97" i="1"/>
  <c r="F39" i="5"/>
  <c r="BD98" i="1" s="1"/>
  <c r="F35" i="6"/>
  <c r="AZ99" i="1"/>
  <c r="F37" i="7"/>
  <c r="BB100" i="1" s="1"/>
  <c r="F38" i="2"/>
  <c r="BC95" i="1"/>
  <c r="J35" i="3"/>
  <c r="AV96" i="1" s="1"/>
  <c r="F39" i="3"/>
  <c r="BD96" i="1"/>
  <c r="F37" i="4"/>
  <c r="BB97" i="1" s="1"/>
  <c r="F37" i="5"/>
  <c r="BB98" i="1"/>
  <c r="F38" i="6"/>
  <c r="BC99" i="1" s="1"/>
  <c r="F38" i="7"/>
  <c r="BC100" i="1"/>
  <c r="F35" i="8"/>
  <c r="AZ101" i="1" s="1"/>
  <c r="F37" i="8"/>
  <c r="BB101" i="1"/>
  <c r="F37" i="2"/>
  <c r="BB95" i="1" s="1"/>
  <c r="F35" i="3"/>
  <c r="AZ96" i="1"/>
  <c r="F35" i="4"/>
  <c r="AZ97" i="1" s="1"/>
  <c r="F35" i="5"/>
  <c r="AZ98" i="1"/>
  <c r="F37" i="6"/>
  <c r="BB99" i="1" s="1"/>
  <c r="F39" i="6"/>
  <c r="BD99" i="1"/>
  <c r="F35" i="7"/>
  <c r="AZ100" i="1" s="1"/>
  <c r="F39" i="7"/>
  <c r="BD100" i="1"/>
  <c r="F35" i="2"/>
  <c r="AZ95" i="1" s="1"/>
  <c r="F37" i="3"/>
  <c r="BB96" i="1"/>
  <c r="J35" i="4"/>
  <c r="AV97" i="1" s="1"/>
  <c r="F39" i="4"/>
  <c r="BD97" i="1"/>
  <c r="J35" i="5"/>
  <c r="AV98" i="1" s="1"/>
  <c r="F38" i="5"/>
  <c r="BC98" i="1"/>
  <c r="J35" i="6"/>
  <c r="AV99" i="1" s="1"/>
  <c r="J35" i="7"/>
  <c r="AV100" i="1"/>
  <c r="F38" i="8"/>
  <c r="BC101" i="1" s="1"/>
  <c r="J35" i="8"/>
  <c r="AV101" i="1"/>
  <c r="F39" i="8"/>
  <c r="BD101" i="1" s="1"/>
  <c r="R149" i="8" l="1"/>
  <c r="P149" i="8"/>
  <c r="R135" i="8"/>
  <c r="R134" i="8"/>
  <c r="P135" i="8"/>
  <c r="R137" i="7"/>
  <c r="R136" i="7" s="1"/>
  <c r="T140" i="6"/>
  <c r="P140" i="6"/>
  <c r="P139" i="6" s="1"/>
  <c r="AU99" i="1" s="1"/>
  <c r="T133" i="5"/>
  <c r="T132" i="5"/>
  <c r="R134" i="4"/>
  <c r="R133" i="4" s="1"/>
  <c r="T371" i="3"/>
  <c r="P371" i="3"/>
  <c r="P155" i="3"/>
  <c r="BK193" i="2"/>
  <c r="J193" i="2" s="1"/>
  <c r="J105" i="2" s="1"/>
  <c r="R142" i="2"/>
  <c r="T137" i="7"/>
  <c r="T136" i="7" s="1"/>
  <c r="T172" i="6"/>
  <c r="BK172" i="6"/>
  <c r="J172" i="6" s="1"/>
  <c r="J104" i="6" s="1"/>
  <c r="P133" i="5"/>
  <c r="P132" i="5"/>
  <c r="AU98" i="1" s="1"/>
  <c r="T134" i="4"/>
  <c r="T133" i="4" s="1"/>
  <c r="R371" i="3"/>
  <c r="T237" i="3"/>
  <c r="BK155" i="3"/>
  <c r="J155" i="3" s="1"/>
  <c r="J97" i="3" s="1"/>
  <c r="T193" i="2"/>
  <c r="T142" i="2"/>
  <c r="T141" i="2" s="1"/>
  <c r="T208" i="2"/>
  <c r="BK208" i="2"/>
  <c r="J208" i="2"/>
  <c r="J109" i="2" s="1"/>
  <c r="R193" i="2"/>
  <c r="P142" i="2"/>
  <c r="P141" i="2" s="1"/>
  <c r="AU95" i="1" s="1"/>
  <c r="T149" i="8"/>
  <c r="T135" i="8"/>
  <c r="T134" i="8" s="1"/>
  <c r="R132" i="5"/>
  <c r="P134" i="4"/>
  <c r="P133" i="4" s="1"/>
  <c r="AU97" i="1" s="1"/>
  <c r="P237" i="3"/>
  <c r="R155" i="3"/>
  <c r="P137" i="7"/>
  <c r="P136" i="7" s="1"/>
  <c r="AU100" i="1" s="1"/>
  <c r="R172" i="6"/>
  <c r="R140" i="6"/>
  <c r="R139" i="6" s="1"/>
  <c r="BK140" i="6"/>
  <c r="J140" i="6"/>
  <c r="J97" i="6" s="1"/>
  <c r="R237" i="3"/>
  <c r="T155" i="3"/>
  <c r="T154" i="3"/>
  <c r="R208" i="2"/>
  <c r="J209" i="2"/>
  <c r="J110" i="2" s="1"/>
  <c r="J194" i="2"/>
  <c r="J106" i="2" s="1"/>
  <c r="J156" i="3"/>
  <c r="J98" i="3"/>
  <c r="BK371" i="3"/>
  <c r="J371" i="3" s="1"/>
  <c r="J121" i="3" s="1"/>
  <c r="BK134" i="4"/>
  <c r="J134" i="4"/>
  <c r="J97" i="4" s="1"/>
  <c r="J141" i="6"/>
  <c r="J98" i="6" s="1"/>
  <c r="J173" i="6"/>
  <c r="J105" i="6" s="1"/>
  <c r="BK162" i="7"/>
  <c r="J162" i="7"/>
  <c r="J103" i="7" s="1"/>
  <c r="J170" i="7"/>
  <c r="J106" i="7"/>
  <c r="BK142" i="2"/>
  <c r="J142" i="2" s="1"/>
  <c r="J97" i="2" s="1"/>
  <c r="BK237" i="3"/>
  <c r="J237" i="3" s="1"/>
  <c r="J107" i="3" s="1"/>
  <c r="BK133" i="5"/>
  <c r="J133" i="5"/>
  <c r="J97" i="5" s="1"/>
  <c r="BK148" i="5"/>
  <c r="J148" i="5" s="1"/>
  <c r="J101" i="5" s="1"/>
  <c r="BK195" i="6"/>
  <c r="J195" i="6"/>
  <c r="J108" i="6" s="1"/>
  <c r="BK137" i="7"/>
  <c r="BK136" i="7" s="1"/>
  <c r="J136" i="7" s="1"/>
  <c r="J96" i="7" s="1"/>
  <c r="J30" i="7" s="1"/>
  <c r="BK135" i="8"/>
  <c r="J135" i="8"/>
  <c r="J97" i="8" s="1"/>
  <c r="BK149" i="8"/>
  <c r="J149" i="8" s="1"/>
  <c r="J101" i="8" s="1"/>
  <c r="AZ94" i="1"/>
  <c r="AV94" i="1" s="1"/>
  <c r="AK29" i="1" s="1"/>
  <c r="BB94" i="1"/>
  <c r="W31" i="1" s="1"/>
  <c r="BD94" i="1"/>
  <c r="W33" i="1" s="1"/>
  <c r="BC94" i="1"/>
  <c r="W32" i="1" s="1"/>
  <c r="P134" i="8" l="1"/>
  <c r="AU101" i="1" s="1"/>
  <c r="R154" i="3"/>
  <c r="R141" i="2"/>
  <c r="P154" i="3"/>
  <c r="AU96" i="1" s="1"/>
  <c r="AU94" i="1" s="1"/>
  <c r="T139" i="6"/>
  <c r="BK141" i="2"/>
  <c r="J141" i="2"/>
  <c r="J96" i="2" s="1"/>
  <c r="BK154" i="3"/>
  <c r="J154" i="3"/>
  <c r="J96" i="3"/>
  <c r="BK133" i="4"/>
  <c r="J133" i="4" s="1"/>
  <c r="J96" i="4" s="1"/>
  <c r="BK132" i="5"/>
  <c r="J132" i="5"/>
  <c r="J96" i="5" s="1"/>
  <c r="J30" i="5" s="1"/>
  <c r="BK139" i="6"/>
  <c r="J139" i="6" s="1"/>
  <c r="J96" i="6" s="1"/>
  <c r="J30" i="6" s="1"/>
  <c r="J137" i="7"/>
  <c r="J97" i="7"/>
  <c r="BK134" i="8"/>
  <c r="J134" i="8" s="1"/>
  <c r="J96" i="8" s="1"/>
  <c r="AX94" i="1"/>
  <c r="W29" i="1"/>
  <c r="AY94" i="1"/>
  <c r="J115" i="7"/>
  <c r="J109" i="7" s="1"/>
  <c r="J31" i="7" s="1"/>
  <c r="J32" i="7" s="1"/>
  <c r="AG100" i="1" s="1"/>
  <c r="J30" i="2" l="1"/>
  <c r="J120" i="2" s="1"/>
  <c r="J114" i="2" s="1"/>
  <c r="J31" i="2" s="1"/>
  <c r="J30" i="3"/>
  <c r="J30" i="4"/>
  <c r="BF115" i="7"/>
  <c r="J36" i="7" s="1"/>
  <c r="AW100" i="1" s="1"/>
  <c r="AT100" i="1" s="1"/>
  <c r="J30" i="8"/>
  <c r="J117" i="7"/>
  <c r="J118" i="6"/>
  <c r="BF118" i="6" s="1"/>
  <c r="J36" i="6" s="1"/>
  <c r="AW99" i="1" s="1"/>
  <c r="AT99" i="1" s="1"/>
  <c r="J111" i="5"/>
  <c r="J105" i="5" s="1"/>
  <c r="J31" i="5" s="1"/>
  <c r="J32" i="5" s="1"/>
  <c r="AG98" i="1" s="1"/>
  <c r="BF120" i="2" l="1"/>
  <c r="BF111" i="5"/>
  <c r="J41" i="7"/>
  <c r="AN100" i="1"/>
  <c r="J113" i="5"/>
  <c r="J122" i="2"/>
  <c r="F36" i="2"/>
  <c r="BA95" i="1"/>
  <c r="F36" i="7"/>
  <c r="BA100" i="1" s="1"/>
  <c r="J32" i="2"/>
  <c r="AG95" i="1"/>
  <c r="J133" i="3"/>
  <c r="J127" i="3" s="1"/>
  <c r="J31" i="3" s="1"/>
  <c r="J32" i="3" s="1"/>
  <c r="AG96" i="1" s="1"/>
  <c r="J112" i="4"/>
  <c r="BF112" i="4"/>
  <c r="J36" i="4"/>
  <c r="AW97" i="1" s="1"/>
  <c r="AT97" i="1" s="1"/>
  <c r="F36" i="5"/>
  <c r="BA98" i="1" s="1"/>
  <c r="J112" i="6"/>
  <c r="J31" i="6" s="1"/>
  <c r="J32" i="6" s="1"/>
  <c r="AG99" i="1" s="1"/>
  <c r="AN99" i="1" s="1"/>
  <c r="F36" i="6"/>
  <c r="BA99" i="1"/>
  <c r="J113" i="8"/>
  <c r="J107" i="8" s="1"/>
  <c r="J31" i="8" s="1"/>
  <c r="J32" i="8" s="1"/>
  <c r="AG101" i="1" s="1"/>
  <c r="BF133" i="3" l="1"/>
  <c r="J41" i="6"/>
  <c r="BF113" i="8"/>
  <c r="J36" i="8" s="1"/>
  <c r="AW101" i="1" s="1"/>
  <c r="AT101" i="1" s="1"/>
  <c r="J36" i="2"/>
  <c r="AW95" i="1" s="1"/>
  <c r="AT95" i="1" s="1"/>
  <c r="F36" i="3"/>
  <c r="BA96" i="1" s="1"/>
  <c r="J106" i="4"/>
  <c r="J31" i="4" s="1"/>
  <c r="J32" i="4" s="1"/>
  <c r="AG97" i="1" s="1"/>
  <c r="AN97" i="1" s="1"/>
  <c r="F36" i="4"/>
  <c r="BA97" i="1"/>
  <c r="J135" i="3"/>
  <c r="J36" i="5"/>
  <c r="AW98" i="1" s="1"/>
  <c r="AT98" i="1" s="1"/>
  <c r="J120" i="6"/>
  <c r="J115" i="8"/>
  <c r="J41" i="2" l="1"/>
  <c r="J41" i="4"/>
  <c r="J41" i="5"/>
  <c r="J41" i="8"/>
  <c r="AN98" i="1"/>
  <c r="AN95" i="1"/>
  <c r="AN101" i="1"/>
  <c r="J36" i="3"/>
  <c r="AW96" i="1" s="1"/>
  <c r="AT96" i="1" s="1"/>
  <c r="J114" i="4"/>
  <c r="F36" i="8"/>
  <c r="BA101" i="1"/>
  <c r="BA94" i="1" s="1"/>
  <c r="W30" i="1" s="1"/>
  <c r="AG94" i="1"/>
  <c r="AK26" i="1"/>
  <c r="J41" i="3" l="1"/>
  <c r="AN96" i="1"/>
  <c r="AW94" i="1"/>
  <c r="AK30" i="1" s="1"/>
  <c r="AK35" i="1" s="1"/>
  <c r="AT94" i="1" l="1"/>
  <c r="AN94" i="1"/>
</calcChain>
</file>

<file path=xl/sharedStrings.xml><?xml version="1.0" encoding="utf-8"?>
<sst xmlns="http://schemas.openxmlformats.org/spreadsheetml/2006/main" count="7760" uniqueCount="1350">
  <si>
    <t>Export Komplet</t>
  </si>
  <si>
    <t/>
  </si>
  <si>
    <t>2.0</t>
  </si>
  <si>
    <t>False</t>
  </si>
  <si>
    <t>{cee85924-46ea-4d86-82aa-a70975c32dcf}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</si>
  <si>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</si>
  <si>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</si>
  <si>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</si>
  <si>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</si>
  <si>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</si>
  <si>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</si>
  <si>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</si>
  <si>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13707-2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</si>
  <si>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</si>
  <si>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</si>
  <si>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Areál na spracovanie biologickeho odpadu</t>
  </si>
  <si>
    <t>JKSO:</t>
  </si>
  <si>
    <t>KS:</t>
  </si>
  <si>
    <t>Miesto:</t>
  </si>
  <si>
    <t xml:space="preserve">Nový Ruskov </t>
  </si>
  <si>
    <t>Dátum:</t>
  </si>
  <si>
    <t>25. 11. 2019</t>
  </si>
  <si>
    <t>Objednávateľ:</t>
  </si>
  <si>
    <t>IČO:</t>
  </si>
  <si>
    <t>52 712 265</t>
  </si>
  <si>
    <t xml:space="preserve">WASTER, s.r.o.  Nový Ruskov </t>
  </si>
  <si>
    <t>IČ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</si>
  <si>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</si>
  <si>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</si>
  <si>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</si>
  <si>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</si>
  <si>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</si>
  <si>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</si>
  <si>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</si>
  <si>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</si>
  <si>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</si>
  <si>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</si>
  <si>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</si>
  <si>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</si>
  <si>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</si>
  <si>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</si>
  <si>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</si>
  <si>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</si>
  <si>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</si>
  <si>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</si>
  <si>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</si>
  <si>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</si>
  <si>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</si>
  <si>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</si>
  <si>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</si>
  <si>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</si>
  <si>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</si>
  <si>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</si>
  <si>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</si>
  <si>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</si>
  <si>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</si>
  <si>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</si>
  <si>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</si>
  <si>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</si>
  <si>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</si>
  <si>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</si>
  <si>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</si>
  <si>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</si>
  <si>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</si>
  <si>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</si>
  <si>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</si>
  <si>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</si>
  <si>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</si>
  <si>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</si>
  <si>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</si>
  <si>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</si>
  <si>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</si>
  <si>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</si>
  <si>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</si>
  <si>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</si>
  <si>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</si>
  <si>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</si>
  <si>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</si>
  <si>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</si>
  <si>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</si>
  <si>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</si>
  <si>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SO 01 Hala skladovacia </t>
  </si>
  <si>
    <t>STA</t>
  </si>
  <si>
    <t>1</t>
  </si>
  <si>
    <t>{873dd02f-ee15-4704-b50c-a87859976776}</t>
  </si>
  <si>
    <t>02</t>
  </si>
  <si>
    <t xml:space="preserve">SO 02 Prevádzková budova </t>
  </si>
  <si>
    <t>{7bd552b5-1b2f-424a-8bbb-85e7926a18a2}</t>
  </si>
  <si>
    <t>03</t>
  </si>
  <si>
    <t xml:space="preserve">SO 03 Spevnená plocha </t>
  </si>
  <si>
    <t>{6dc93e6e-72a4-4412-9312-556053bc95d1}</t>
  </si>
  <si>
    <t>04</t>
  </si>
  <si>
    <t xml:space="preserve">SO 04 Oplotenie </t>
  </si>
  <si>
    <t>{a232732f-b2d8-42b1-99b3-9d11b780693d}</t>
  </si>
  <si>
    <t>05</t>
  </si>
  <si>
    <t xml:space="preserve">SO 05 Prístrešok </t>
  </si>
  <si>
    <t>{82af5ee5-c1ca-47df-a03a-59bc5c38c040}</t>
  </si>
  <si>
    <t>06</t>
  </si>
  <si>
    <t>SO 06 Žumpa 40m3</t>
  </si>
  <si>
    <t>{bfc33e6a-0dfe-4387-b4c8-bf11b0f02b6d}</t>
  </si>
  <si>
    <t>07</t>
  </si>
  <si>
    <t xml:space="preserve">SO 07 Mostova váha </t>
  </si>
  <si>
    <t>{8b8d78e7-beaf-4e81-8153-b498b763058b}</t>
  </si>
  <si>
    <t>KRYCÍ LIST ROZPOČTU</t>
  </si>
  <si>
    <t>Objekt:</t>
  </si>
  <si>
    <t xml:space="preserve">01 - SO 01 Hala skladovacia 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</si>
  <si>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</si>
  <si>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</si>
  <si>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</si>
  <si>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</si>
  <si>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</si>
  <si>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</si>
  <si>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</si>
  <si>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</si>
  <si>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</si>
  <si>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</si>
  <si>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</si>
  <si>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</si>
  <si>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</si>
  <si>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</si>
  <si>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</si>
  <si>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</si>
  <si>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</si>
  <si>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764 - Konštrukcie klampiarske</t>
  </si>
  <si>
    <t xml:space="preserve">    784 - Dokončovacie práce - maľby</t>
  </si>
  <si>
    <t>M - Práce a dodávky M</t>
  </si>
  <si>
    <t xml:space="preserve">    21-M - Elektromontáže</t>
  </si>
  <si>
    <t xml:space="preserve">    43-M - Montáž oceľových konštrukcií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</si>
  <si>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</si>
  <si>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</si>
  <si>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</si>
  <si>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</si>
  <si>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</si>
  <si>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</si>
  <si>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</si>
  <si>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</si>
  <si>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</si>
  <si>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</si>
  <si>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</si>
  <si>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</si>
  <si>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</si>
  <si>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</si>
  <si>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</si>
  <si>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</si>
  <si>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</si>
  <si>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</si>
  <si>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</si>
  <si>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</si>
  <si>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</si>
  <si>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</si>
  <si>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</si>
  <si>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</si>
  <si>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</si>
  <si>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</si>
  <si>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</si>
  <si>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</si>
  <si>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Odkopávka a prekopávka nezapažená v hornine 3, do 100 m3</t>
  </si>
  <si>
    <t>m3</t>
  </si>
  <si>
    <t>4</t>
  </si>
  <si>
    <t>-1745293327</t>
  </si>
  <si>
    <t>Odkopávky a prekopávky nezapažené. Príplatok k cenám za lepivosť horniny</t>
  </si>
  <si>
    <t>403534786</t>
  </si>
  <si>
    <t>3</t>
  </si>
  <si>
    <t>Výkop ryhy do šírky 600 mm v horn.3 do 100 m3</t>
  </si>
  <si>
    <t>939141778</t>
  </si>
  <si>
    <t>Hĺbenie rýh šírky do 600 mm zapažených i nezapažených s urovnaním dna. Príplatok k cene za lepivosť horniny 3</t>
  </si>
  <si>
    <t>-1795851330</t>
  </si>
  <si>
    <t>5</t>
  </si>
  <si>
    <t>Vodorovné premiestnenie výkopku po spevnenej ceste, horniny tr.1-4 do 15000 m</t>
  </si>
  <si>
    <t>390322066</t>
  </si>
  <si>
    <t>6</t>
  </si>
  <si>
    <t>Uloženie sypaniny do násypu  súdržnej horniny s mierou zhutnenia nad 103 % podľa Proctor-Standard</t>
  </si>
  <si>
    <t>44555120</t>
  </si>
  <si>
    <t>7</t>
  </si>
  <si>
    <t>Uloženie sypaniny na skládky do 100 m3</t>
  </si>
  <si>
    <t>216739643</t>
  </si>
  <si>
    <t>8</t>
  </si>
  <si>
    <t>Poplatok za skladovanie - zemina a kamenivo (17 05) ostatné</t>
  </si>
  <si>
    <t>t</t>
  </si>
  <si>
    <t>1020380702</t>
  </si>
  <si>
    <t>9</t>
  </si>
  <si>
    <t>Zásyp sypaninou v uzavretých priestoroch s urovnaním povrchu zásypu</t>
  </si>
  <si>
    <t>470797198</t>
  </si>
  <si>
    <t>10</t>
  </si>
  <si>
    <t>Úprava pláne v zárezoch v hornine 1-4 so zhutnením</t>
  </si>
  <si>
    <t>m2</t>
  </si>
  <si>
    <t>374732219</t>
  </si>
  <si>
    <t>Zakladanie</t>
  </si>
  <si>
    <t>11</t>
  </si>
  <si>
    <t>Vankúše zhutnené pod základy z kameniva hrubého drveného, frakcie 16 - 125 mm</t>
  </si>
  <si>
    <t>-1395522932</t>
  </si>
  <si>
    <t>12</t>
  </si>
  <si>
    <t>Betón základových dosiek, železový (bez výstuže), tr.C 25/30</t>
  </si>
  <si>
    <t>-1308876938</t>
  </si>
  <si>
    <t>13</t>
  </si>
  <si>
    <t>M</t>
  </si>
  <si>
    <t>Rohož Kari popúšťaná 8 a 6/150x8/150 mm</t>
  </si>
  <si>
    <t>1702395190</t>
  </si>
  <si>
    <t>14</t>
  </si>
  <si>
    <t>Betón základových pásov, prostý tr.C 16/20</t>
  </si>
  <si>
    <t>-1032625635</t>
  </si>
  <si>
    <t>15</t>
  </si>
  <si>
    <t>Betón základových pásov železový (bez výstuže), tr.C 25/30</t>
  </si>
  <si>
    <t>935035284</t>
  </si>
  <si>
    <t>16</t>
  </si>
  <si>
    <t>Debnenie stien základových pásov, zhotovenie-dielce</t>
  </si>
  <si>
    <t>468365099</t>
  </si>
  <si>
    <t>17</t>
  </si>
  <si>
    <t>Debnenie stien základových pásov, odstránenie-dielce</t>
  </si>
  <si>
    <t>50158337</t>
  </si>
  <si>
    <t>18</t>
  </si>
  <si>
    <t>Výstuž základových pásov z ocele 10505</t>
  </si>
  <si>
    <t>-671068015</t>
  </si>
  <si>
    <t>Zvislé a kompletné konštrukcie</t>
  </si>
  <si>
    <t>19</t>
  </si>
  <si>
    <t xml:space="preserve">Murivo nosné PREMAC 50x40x25 s betónovou výplňou hr. 40 cm pozdlžne murivo </t>
  </si>
  <si>
    <t>-982109192</t>
  </si>
  <si>
    <t>Murivo nosné PREMAC 50x40x25 s betónovou výplňou hr. 40 cm štitove murivo</t>
  </si>
  <si>
    <t>-6372737</t>
  </si>
  <si>
    <t>21</t>
  </si>
  <si>
    <t>Príplatok k cenám -5110, -5120  za vytvorenie oblukov</t>
  </si>
  <si>
    <t>-672031505</t>
  </si>
  <si>
    <t>Vodorovné konštrukcie</t>
  </si>
  <si>
    <t>22</t>
  </si>
  <si>
    <t>Betón stužujúcich pásov a vencov železový tr. C 16/20 s príplatkom za oblukovu konštrukciu</t>
  </si>
  <si>
    <t>616364055</t>
  </si>
  <si>
    <t>23</t>
  </si>
  <si>
    <t>Debnenie bočníc stužujúcich pásov a vencov vrátane vzpier zhotovenie oblúkových atypických</t>
  </si>
  <si>
    <t>819354651</t>
  </si>
  <si>
    <t>24</t>
  </si>
  <si>
    <t>Debnenie bočníc stužujúcich pásov a vencov vrátane vzpier odstránenie</t>
  </si>
  <si>
    <t>1348519887</t>
  </si>
  <si>
    <t>25</t>
  </si>
  <si>
    <t>Výstuž stužujúcich pásov a vencov z betonárskej ocele 10505</t>
  </si>
  <si>
    <t>-366086744</t>
  </si>
  <si>
    <t>26</t>
  </si>
  <si>
    <t>Zriadenie vrstvy z geotextílie s presahom, so skl. nad 1:5 do 1:1,5 , šírky geotextílie do 3 m</t>
  </si>
  <si>
    <t>-691453192</t>
  </si>
  <si>
    <t>27</t>
  </si>
  <si>
    <t>Geotextílie netkané polypropylénové Tatratex pp 200</t>
  </si>
  <si>
    <t>64936991</t>
  </si>
  <si>
    <t>28</t>
  </si>
  <si>
    <t>425014447</t>
  </si>
  <si>
    <t>29</t>
  </si>
  <si>
    <t>Geotextílie netkané polypropylénové Tatratex pp 300</t>
  </si>
  <si>
    <t>-455696282</t>
  </si>
  <si>
    <t>Úpravy povrchov, podlahy, osadenie</t>
  </si>
  <si>
    <t>30</t>
  </si>
  <si>
    <t>Vnútorná omietka vápennocement. zo suchých zmesí i v schodisku, muriva druhu, štuková</t>
  </si>
  <si>
    <t>-657093385</t>
  </si>
  <si>
    <t>31</t>
  </si>
  <si>
    <t>Potiahnutie vnútorných stien, sklotextílnou mriežkou</t>
  </si>
  <si>
    <t>630362296</t>
  </si>
  <si>
    <t>32</t>
  </si>
  <si>
    <t>Obklad vnútorných, vonkajších stien betónových konštrukcií do debnenia Kombidoska hr. 50 mm</t>
  </si>
  <si>
    <t>935089423</t>
  </si>
  <si>
    <t>33</t>
  </si>
  <si>
    <t>Vonkajšia omietka stien tenkovrstvá akrylátová s ryhovanou štruktúrou</t>
  </si>
  <si>
    <t>1023439189</t>
  </si>
  <si>
    <t>34</t>
  </si>
  <si>
    <t>Vonkajšia omietka stien zo zmesi Terranova, Terra-Marmolit mramorové zrná,strednozrnná</t>
  </si>
  <si>
    <t>-1174526128</t>
  </si>
  <si>
    <t>35</t>
  </si>
  <si>
    <t>Príprava podkladu pre vonkajšie nátery, penetrácia  Prince Color Multigrund PGT  - BASF</t>
  </si>
  <si>
    <t>-850972508</t>
  </si>
  <si>
    <t>36</t>
  </si>
  <si>
    <t>Potiahnutie vonkajších stien, sklotextílnou mriežkou</t>
  </si>
  <si>
    <t>-397832039</t>
  </si>
  <si>
    <t>37</t>
  </si>
  <si>
    <t>Mazanina z betónu  tr.C25/30 hr. 85 mm</t>
  </si>
  <si>
    <t>94509255</t>
  </si>
  <si>
    <t>38</t>
  </si>
  <si>
    <t>Násyp zo štrkopiesku 0-32 (pre spevnenie podkladu)</t>
  </si>
  <si>
    <t>1435652510</t>
  </si>
  <si>
    <t>Ostatné konštrukcie a práce-búranie</t>
  </si>
  <si>
    <t>39</t>
  </si>
  <si>
    <t>Montáž lešenia ľahkého pracovného radového s podlahami šírky nad 1, 00 do 1,20 m a výšky do 10 m</t>
  </si>
  <si>
    <t>380035602</t>
  </si>
  <si>
    <t>40</t>
  </si>
  <si>
    <t>Príplatok za prvý a každý ďalší i začatý mesiac použitia lešenia šírky nad 1,00 do 1,20 m, výšky do 10 m</t>
  </si>
  <si>
    <t>637784326</t>
  </si>
  <si>
    <t>41</t>
  </si>
  <si>
    <t>Demontáž lešenia ľahkého pracovného radového a s podlahami, šírky nad 1,00 do 1,20 m výšky do 10 m</t>
  </si>
  <si>
    <t>1327476321</t>
  </si>
  <si>
    <t>42</t>
  </si>
  <si>
    <t>Lešenie ľahké pracovné  s výškou lešenovej podlahy nad 5 m</t>
  </si>
  <si>
    <t>-827506395</t>
  </si>
  <si>
    <t>Presun hmôt HSV</t>
  </si>
  <si>
    <t>43</t>
  </si>
  <si>
    <t>Presun hmôt pre budovy  (801, 803, 812), zvislá konštr. z tehál, tvárnic, z kovu výšky do 6 m</t>
  </si>
  <si>
    <t>1542713986</t>
  </si>
  <si>
    <t>Práce a dodávky PSV</t>
  </si>
  <si>
    <t>Izolácie proti vode a vlhkosti</t>
  </si>
  <si>
    <t>44</t>
  </si>
  <si>
    <t>Izolácia proti zemnej vlhkosti s protiradanovou odolnosťou šírka 2 m vodorovná</t>
  </si>
  <si>
    <t>1352300338</t>
  </si>
  <si>
    <t>45</t>
  </si>
  <si>
    <t>FATRAFOL 810 fólia 1,50 mm  šedá</t>
  </si>
  <si>
    <t>1230570591</t>
  </si>
  <si>
    <t>46</t>
  </si>
  <si>
    <t>1572523202</t>
  </si>
  <si>
    <t>47</t>
  </si>
  <si>
    <t>Separačné, filtračné a spevňovacie geotextílie Typar SF 49 (3407-2)</t>
  </si>
  <si>
    <t>1519405146</t>
  </si>
  <si>
    <t>48</t>
  </si>
  <si>
    <t>Izolácia proti zemnej vlhkosti s protiradarovou odolnosťou FONDALINE S šírka 2 m zvislá</t>
  </si>
  <si>
    <t>1018985815</t>
  </si>
  <si>
    <t>49</t>
  </si>
  <si>
    <t>-1068521328</t>
  </si>
  <si>
    <t>50</t>
  </si>
  <si>
    <t>Presun hmôt pre izoláciu proti vode v objektoch výšky do 6 m</t>
  </si>
  <si>
    <t>%</t>
  </si>
  <si>
    <t>1161766808</t>
  </si>
  <si>
    <t>Konštrukcie klampiarske</t>
  </si>
  <si>
    <t>51</t>
  </si>
  <si>
    <t>Oplechovanie ríms Lindab rš 250 mm</t>
  </si>
  <si>
    <t>m</t>
  </si>
  <si>
    <t>-199899022</t>
  </si>
  <si>
    <t>52</t>
  </si>
  <si>
    <t>Oplechovanie ríms Lindab rš 330 mm</t>
  </si>
  <si>
    <t>582212837</t>
  </si>
  <si>
    <t>53</t>
  </si>
  <si>
    <t>Presun hmôt pre konštrukcie klampiarske v objektoch výšky do 6 m</t>
  </si>
  <si>
    <t>1004391153</t>
  </si>
  <si>
    <t>Dokončovacie práce - maľby</t>
  </si>
  <si>
    <t>54</t>
  </si>
  <si>
    <t>Maľby z maliarskych zmesí tekutých Primalex, Superlex, Farmal jednofarebné dvojnás. výšky do 3,80 m</t>
  </si>
  <si>
    <t>-635420138</t>
  </si>
  <si>
    <t>Práce a dodávky M</t>
  </si>
  <si>
    <t>Elektromontáže</t>
  </si>
  <si>
    <t>55</t>
  </si>
  <si>
    <t>Rúrka ohybná elektroinštalačná, , typ 23 - 13,5 mm</t>
  </si>
  <si>
    <t>64</t>
  </si>
  <si>
    <t>-421151236</t>
  </si>
  <si>
    <t>56</t>
  </si>
  <si>
    <t>I-Rúrka HFXP 32 čierna</t>
  </si>
  <si>
    <t>128</t>
  </si>
  <si>
    <t>-1397798276</t>
  </si>
  <si>
    <t>57</t>
  </si>
  <si>
    <t>Rozvadzač HR</t>
  </si>
  <si>
    <t>ks</t>
  </si>
  <si>
    <t>243718862</t>
  </si>
  <si>
    <t>58</t>
  </si>
  <si>
    <t>Uzemňovacie vedenie v zemi včít. svoriek, prepojenia, izolácie spojov FeZn do 120 mm2</t>
  </si>
  <si>
    <t>1595152703</t>
  </si>
  <si>
    <t>59</t>
  </si>
  <si>
    <t>HR-Svorka SR 02</t>
  </si>
  <si>
    <t>-1724910918</t>
  </si>
  <si>
    <t>60</t>
  </si>
  <si>
    <t>Páska uzemňovacia 30x4 mm</t>
  </si>
  <si>
    <t>kg</t>
  </si>
  <si>
    <t>1211302798</t>
  </si>
  <si>
    <t>61</t>
  </si>
  <si>
    <t>Zvodový vodič včítane podpery FeZn do D 10 mm, A1 D 10 mm Cu D 8 mm</t>
  </si>
  <si>
    <t>-275850999</t>
  </si>
  <si>
    <t>62</t>
  </si>
  <si>
    <t>Drôt pozinkovaný mäkký 11343 D 8.00mm</t>
  </si>
  <si>
    <t>1011071041</t>
  </si>
  <si>
    <t>63</t>
  </si>
  <si>
    <t>HR-Podpera PV 01</t>
  </si>
  <si>
    <t>190202741</t>
  </si>
  <si>
    <t>HR-Svorka SS</t>
  </si>
  <si>
    <t>280047276</t>
  </si>
  <si>
    <t>65</t>
  </si>
  <si>
    <t>Zachyt.tyč včít.upevnenia na strešný hrebeň do 3 m dľžky tyče</t>
  </si>
  <si>
    <t>606582931</t>
  </si>
  <si>
    <t>66</t>
  </si>
  <si>
    <t>HR-Držiak DJ 5 d</t>
  </si>
  <si>
    <t>-1202374535</t>
  </si>
  <si>
    <t>67</t>
  </si>
  <si>
    <t>HR-Zberná tyč JP30</t>
  </si>
  <si>
    <t>1103788437</t>
  </si>
  <si>
    <t>68</t>
  </si>
  <si>
    <t>HR-Ochranná strieška OS 02</t>
  </si>
  <si>
    <t>-1851565814</t>
  </si>
  <si>
    <t>69</t>
  </si>
  <si>
    <t>HR-Svorka SJ 02</t>
  </si>
  <si>
    <t>2044253033</t>
  </si>
  <si>
    <t>70</t>
  </si>
  <si>
    <t>Tyčový uzemňovač zarazený do zeme a pripoj.vedenie 4, 5 m súprava</t>
  </si>
  <si>
    <t>-1542097817</t>
  </si>
  <si>
    <t>71</t>
  </si>
  <si>
    <t>Drôt pozinkovaný mäkký 11343 D 10.00mm</t>
  </si>
  <si>
    <t>141686532</t>
  </si>
  <si>
    <t>72</t>
  </si>
  <si>
    <t>-654302143</t>
  </si>
  <si>
    <t>73</t>
  </si>
  <si>
    <t>HR-Zemniaca tyč ZT 1,5 m</t>
  </si>
  <si>
    <t>1132876357</t>
  </si>
  <si>
    <t>74</t>
  </si>
  <si>
    <t>1078997990</t>
  </si>
  <si>
    <t>75</t>
  </si>
  <si>
    <t>Kábel medený CYKY 3 x 1, 5</t>
  </si>
  <si>
    <t>1332320160</t>
  </si>
  <si>
    <t>76</t>
  </si>
  <si>
    <t>Kábel silový medený CYKY-J 3x1,5</t>
  </si>
  <si>
    <t>-160497020</t>
  </si>
  <si>
    <t>77</t>
  </si>
  <si>
    <t>Kábel medený CYKY 3 x 2, 5</t>
  </si>
  <si>
    <t>-953088276</t>
  </si>
  <si>
    <t>78</t>
  </si>
  <si>
    <t>Kábel silový medený CYKY-J 3x2,5</t>
  </si>
  <si>
    <t>-969737340</t>
  </si>
  <si>
    <t>79</t>
  </si>
  <si>
    <t>Kábel medený uložený CYKY 4 x 10</t>
  </si>
  <si>
    <t>-225014718</t>
  </si>
  <si>
    <t>80</t>
  </si>
  <si>
    <t>Kábel silový medený CYKY-J 4x10</t>
  </si>
  <si>
    <t>1009062766</t>
  </si>
  <si>
    <t>81</t>
  </si>
  <si>
    <t>Murárske výpomoci</t>
  </si>
  <si>
    <t>172414541</t>
  </si>
  <si>
    <t>82</t>
  </si>
  <si>
    <t>Podružný materiál</t>
  </si>
  <si>
    <t>990688483</t>
  </si>
  <si>
    <t>83</t>
  </si>
  <si>
    <t>Podiel pridružených výkonov</t>
  </si>
  <si>
    <t>-1215342599</t>
  </si>
  <si>
    <t>Montáž oceľových konštrukcií</t>
  </si>
  <si>
    <t>84</t>
  </si>
  <si>
    <t xml:space="preserve">Montáž haly oblukovej vratane ocelovej konštrukcie a opláštenia a dopravy </t>
  </si>
  <si>
    <t>225470230</t>
  </si>
  <si>
    <t>85</t>
  </si>
  <si>
    <t>Dodávka Haly C21/9,0/70</t>
  </si>
  <si>
    <t>-925626622</t>
  </si>
  <si>
    <t>86</t>
  </si>
  <si>
    <t xml:space="preserve">Dodávka sekčnej brány 6000x4800 dod. s dverným otvorm </t>
  </si>
  <si>
    <t>1498125182</t>
  </si>
  <si>
    <t>87</t>
  </si>
  <si>
    <t xml:space="preserve">Vetracie hlavice systému oblúkovej haly </t>
  </si>
  <si>
    <t>-806547724</t>
  </si>
  <si>
    <t>88</t>
  </si>
  <si>
    <t>-1766478411</t>
  </si>
  <si>
    <t>89</t>
  </si>
  <si>
    <t>553914380</t>
  </si>
  <si>
    <t>90</t>
  </si>
  <si>
    <t>-1656907643</t>
  </si>
  <si>
    <t xml:space="preserve">02 - SO 02 Prevádzková budova </t>
  </si>
  <si>
    <t xml:space="preserve">    5 - Komunikácie</t>
  </si>
  <si>
    <t xml:space="preserve">    8 - Rúrové vedenie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</si>
  <si>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</si>
  <si>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</si>
  <si>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</si>
  <si>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</si>
  <si>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 xml:space="preserve">    762 - Konštrukcie tesárske</t>
  </si>
  <si>
    <t xml:space="preserve">    763 - Konštrukcie - drevostavby</t>
  </si>
  <si>
    <t xml:space="preserve">    766 - Konštrukcie stolárske</t>
  </si>
  <si>
    <t xml:space="preserve">    771 - Podlahy z dlaždíc</t>
  </si>
  <si>
    <t xml:space="preserve">    781 - Obklady</t>
  </si>
  <si>
    <t xml:space="preserve">    783 - Nátery</t>
  </si>
  <si>
    <t xml:space="preserve">    784 - Maľby</t>
  </si>
  <si>
    <t xml:space="preserve">    21-M - Elektromontáže + pripojka a areálovy rozvod </t>
  </si>
  <si>
    <t xml:space="preserve">    46-M - Zemné práce vykonávané pri externých montážnych prácach</t>
  </si>
  <si>
    <t>HZS - Hodinové zúčtovacie sadzby</t>
  </si>
  <si>
    <t>-2126736043</t>
  </si>
  <si>
    <t>Odkopávky a prekopávky nezapažené. Príplatok k cenám za lepivosť horniny 3</t>
  </si>
  <si>
    <t>-1425038415</t>
  </si>
  <si>
    <t xml:space="preserve">Výkop ryhy do šírky 600 mm v horn.3 do 100 m3 - vodovodná a kanalizačná prípojka </t>
  </si>
  <si>
    <t>-300783054</t>
  </si>
  <si>
    <t>Príplatok k cene za lepivosť pri hĺbení rýh šírky do 600 mm zapažených i nezapažených s urovnaním dna v hornine 3</t>
  </si>
  <si>
    <t>1643915086</t>
  </si>
  <si>
    <t>Hĺbenie rýh šírky do 600 mm v  hornine tr.3 nesúdržných - ručným náradím</t>
  </si>
  <si>
    <t>815735659</t>
  </si>
  <si>
    <t>Príplatok za lepivosť pri hĺbení rýh š do 600 mm ručným náradím v hornine tr. 3</t>
  </si>
  <si>
    <t>-1851015082</t>
  </si>
  <si>
    <t>Hĺbenie šachiet v  hornine tr. 3 súdržných - ručným náradím plocha výkopu do 4 m2</t>
  </si>
  <si>
    <t>1521019839</t>
  </si>
  <si>
    <t>Príplatok za lepivosť pri hĺbení šachiet ručným alebo pneumatickým náradím v horninách tr. 3</t>
  </si>
  <si>
    <t>321891781</t>
  </si>
  <si>
    <t>Vodorovné premiestnenie výkopku po spevnenej ceste z horniny tr.1-4, do 100 m3 na vzdialenosť do 500 m</t>
  </si>
  <si>
    <t>1618943072</t>
  </si>
  <si>
    <t>Nakladanie neuľahnutého výkopku z hornín tr.1-4 do 100 m3</t>
  </si>
  <si>
    <t>1486124903</t>
  </si>
  <si>
    <t xml:space="preserve">Zásyp sypaninou so zhutnením jám, šachiet, rýh, zárezov alebo okolo objektov do 100 m3 - prípojka vody a kanal </t>
  </si>
  <si>
    <t>192317348</t>
  </si>
  <si>
    <t>255</t>
  </si>
  <si>
    <t>Kamenivo drvené hrubé frakcia 16-32 mm</t>
  </si>
  <si>
    <t>877348923</t>
  </si>
  <si>
    <t>Obsyp potrubia sypaninou z vhodných hornín 1 až 4 s prehodením sypaniny</t>
  </si>
  <si>
    <t>804372359</t>
  </si>
  <si>
    <t>1599836531</t>
  </si>
  <si>
    <t>-228550017</t>
  </si>
  <si>
    <t>Zhutnenie podložia z rastlej horniny 1 až 4 pod násypy, z hornina súdržných do 92 % PS a nesúdržných</t>
  </si>
  <si>
    <t>213181887</t>
  </si>
  <si>
    <t>Násyp pod základové  konštrukcie so zhutnením z  kameniva hrubého drveného fr.32-63 mm</t>
  </si>
  <si>
    <t>1133638027</t>
  </si>
  <si>
    <t>154</t>
  </si>
  <si>
    <t>Betón základových dosiek, prostý tr. C 20/25</t>
  </si>
  <si>
    <t>-338571475</t>
  </si>
  <si>
    <t>156</t>
  </si>
  <si>
    <t>Debnenie stien základových dosiek, zhotovenie-dielce</t>
  </si>
  <si>
    <t>1574424511</t>
  </si>
  <si>
    <t>157</t>
  </si>
  <si>
    <t>Debnenie stien základových dosiek, odstránenie-dielce</t>
  </si>
  <si>
    <t>-1059604140</t>
  </si>
  <si>
    <t>155</t>
  </si>
  <si>
    <t>Výstuž základových dosiek zo zvár. sietí KARI, priemer drôtu 8/8 mm, veľkosť oka 100x100 mm</t>
  </si>
  <si>
    <t>1983591902</t>
  </si>
  <si>
    <t>158</t>
  </si>
  <si>
    <t>Murivo základových pásov (m3) PREMAC 50x30x25 s betónovou výplňou C 16/20 hr. 300 mm</t>
  </si>
  <si>
    <t>1266948307</t>
  </si>
  <si>
    <t>Betón základových pásov, prostý tr. C 20/25</t>
  </si>
  <si>
    <t>-570583836</t>
  </si>
  <si>
    <t>159</t>
  </si>
  <si>
    <t>Výstuž pre murivo základových pásov PREMAC s betónovou výplňou z ocele 10505</t>
  </si>
  <si>
    <t>-36691225</t>
  </si>
  <si>
    <t>161</t>
  </si>
  <si>
    <t>Murivo nosné (m3) z tehál pálených POROTHERM 30 Profi P 15 brúsených na pero a drážku, na maltu POROTHERM Profi (300x250x249)</t>
  </si>
  <si>
    <t>1483801353</t>
  </si>
  <si>
    <t>165</t>
  </si>
  <si>
    <t>Keramický preklad nosný šírky 70 mm, výšky 238 mm, dĺžky 1250 mm</t>
  </si>
  <si>
    <t>-618456738</t>
  </si>
  <si>
    <t>164</t>
  </si>
  <si>
    <t>Keramický preklad nosný šírky 70 mm, výšky 238 mm, dĺžky 2500 mm</t>
  </si>
  <si>
    <t>733079852</t>
  </si>
  <si>
    <t>163</t>
  </si>
  <si>
    <t>Priečky z pórobetónových tvárnic hladkých s objemovou hmotnosťou do 600 kg/m3 hrúbky 150 mm</t>
  </si>
  <si>
    <t>1903694527</t>
  </si>
  <si>
    <t>162</t>
  </si>
  <si>
    <t>Atika  z pórobetónových tvárnic hladkých s objemovou hmotnosťou do 600 kg/m3 hrúbky 200 mm</t>
  </si>
  <si>
    <t>857299553</t>
  </si>
  <si>
    <t>Lôžko pod potrubie, stoky a drobné objekty, v otvorenom výkope z kameniva drobného ťaženého 0-4 mm</t>
  </si>
  <si>
    <t>-1513872541</t>
  </si>
  <si>
    <t>Komunikácie</t>
  </si>
  <si>
    <t>Podklad zo štrkodrviny s rozprestretím a zhutnením, po zhutnení hr. 200 mm</t>
  </si>
  <si>
    <t>-654081875</t>
  </si>
  <si>
    <t>Kamenivo riečne  11, frakcia 0,063-0,09 mm, balený</t>
  </si>
  <si>
    <t>-60382139</t>
  </si>
  <si>
    <t>251</t>
  </si>
  <si>
    <t>Príprava vnútorného podkladu stien penetráciou pod omietky a nátery</t>
  </si>
  <si>
    <t>260242811</t>
  </si>
  <si>
    <t>252</t>
  </si>
  <si>
    <t>Vnútorná omietka stien vápennocementová jadrová (hrubá), hr. 15 mm</t>
  </si>
  <si>
    <t>91642993</t>
  </si>
  <si>
    <t>168</t>
  </si>
  <si>
    <t>Vnútorná omietka stien vápennocementová štuková (jemná), hr. 3 mm</t>
  </si>
  <si>
    <t>-1341245378</t>
  </si>
  <si>
    <t>166</t>
  </si>
  <si>
    <t>Potiahnutie vnútorných stien sklotextílnou mriežkou s celoplošným prilepením</t>
  </si>
  <si>
    <t>488703473</t>
  </si>
  <si>
    <t>171</t>
  </si>
  <si>
    <t>Príprava vonkajšieho podkladu stien penetráciou pod omietky a nátery</t>
  </si>
  <si>
    <t>-1861386890</t>
  </si>
  <si>
    <t>170</t>
  </si>
  <si>
    <t>Vonkajšia omietka stien vápennocementová jadrová (hrubá), hr. 15 mm</t>
  </si>
  <si>
    <t>-2116272209</t>
  </si>
  <si>
    <t>172</t>
  </si>
  <si>
    <t>Vonkajšia omietka stien pastovitá silikónová roztieraná, hr. 1,5 mm</t>
  </si>
  <si>
    <t>2027067339</t>
  </si>
  <si>
    <t>169</t>
  </si>
  <si>
    <t>Potiahnutie vonkajších stien sklotextílnou mriežkou s celoplošným prilepením</t>
  </si>
  <si>
    <t>800530557</t>
  </si>
  <si>
    <t>181</t>
  </si>
  <si>
    <t>Výstuž mazanín z betónov (z kameniva) a z ľahkých betónov zo sietí KARI, priemer drôtu 4/4 mm, veľkosť oka 100x100 mm</t>
  </si>
  <si>
    <t>-1963708423</t>
  </si>
  <si>
    <t>177</t>
  </si>
  <si>
    <t>-1763368399</t>
  </si>
  <si>
    <t>179</t>
  </si>
  <si>
    <t>Zhotovenie jednonásobného penetračného náteru pre potery a stierky</t>
  </si>
  <si>
    <t>-394180733</t>
  </si>
  <si>
    <t>180</t>
  </si>
  <si>
    <t>Penetračný náter na nasiakavé podklady pod potery, samonivelizačné hmoty a stavebné lepidlá</t>
  </si>
  <si>
    <t>-2081201195</t>
  </si>
  <si>
    <t>253</t>
  </si>
  <si>
    <t>Cementový poter rýchlotuhnúci (vhodný aj ako spádový), pevnosti v tlaku 30 MPa, hr. 60 mm</t>
  </si>
  <si>
    <t>-1044062377</t>
  </si>
  <si>
    <t>240</t>
  </si>
  <si>
    <t>Osadenie oceľovej dverovej zárubne alebo rámu, plochy otvoru do 2,5 m2</t>
  </si>
  <si>
    <t>597269761</t>
  </si>
  <si>
    <t>241</t>
  </si>
  <si>
    <t>Zárubňa oceľová CgU šxvxhr 700x1970x160 mm L</t>
  </si>
  <si>
    <t>-930564928</t>
  </si>
  <si>
    <t>242</t>
  </si>
  <si>
    <t>Zárubňa oceľová CgU šxvxhr 800x1970x160 mm P</t>
  </si>
  <si>
    <t>443498549</t>
  </si>
  <si>
    <t>Rúrové vedenie</t>
  </si>
  <si>
    <t>Montáž vodovodného potrubia z dvojvsrtvového PE 100 SDR11/PN16 zváraných natupo D 32x3,0 mm</t>
  </si>
  <si>
    <t>-1742257453</t>
  </si>
  <si>
    <t xml:space="preserve">Rúra  univerzálna D 32x4,4 mm, vysokotlakovo zosieťovaný polyetylén </t>
  </si>
  <si>
    <t>-621419765</t>
  </si>
  <si>
    <t>277</t>
  </si>
  <si>
    <t>Montáž tvarovky vodovodného potrubia z PE 100 zváranej natupo D 32 mm</t>
  </si>
  <si>
    <t>-2094724205</t>
  </si>
  <si>
    <t>278</t>
  </si>
  <si>
    <t>Koleno 90° na tupo PE 100, na vodu, plyn a kanalizáciu, SDR 11 D 32 mm</t>
  </si>
  <si>
    <t>654622670</t>
  </si>
  <si>
    <t>275</t>
  </si>
  <si>
    <t>Preplach a dezinfekcia vodovodného potrubia DN od 40 do 70</t>
  </si>
  <si>
    <t>-630096746</t>
  </si>
  <si>
    <t>276</t>
  </si>
  <si>
    <t>Ostatné práce na rúrovom vedení, tlakové skúšky vodovodného potrubia DN do 80</t>
  </si>
  <si>
    <t>-1136781938</t>
  </si>
  <si>
    <t>Montáž PP revíznej kanalizačnej šachty 600 do výšky šachty 2 m s roznášacím prstencom a poklopom</t>
  </si>
  <si>
    <t>212932024</t>
  </si>
  <si>
    <t>257</t>
  </si>
  <si>
    <t>Šachtové dno prietočné DN 160x0°-90° s výkyvom, ku kanalizačnej revíznej vlnovcovej šachte 1000 mm, pre hladké potrubia, PP</t>
  </si>
  <si>
    <t>-290443882</t>
  </si>
  <si>
    <t xml:space="preserve">Vlnovcová šachtová rúra s hrdlom kanalizačná TEGRA 600, dĺžka 3,65 m, PP, </t>
  </si>
  <si>
    <t>1919529196</t>
  </si>
  <si>
    <t xml:space="preserve">Gumové tesnenie šachtovej rúry 600 ku kanalizačnej revíznej šachte  600, </t>
  </si>
  <si>
    <t>1199886522</t>
  </si>
  <si>
    <t>Poklop liatinový T 600 A15,</t>
  </si>
  <si>
    <t>-1507453199</t>
  </si>
  <si>
    <t>Betónový roznášací prstenec 1100/680/150 ku kanalizačnej šachte  600/1000 NG,</t>
  </si>
  <si>
    <t>1924267663</t>
  </si>
  <si>
    <t>274</t>
  </si>
  <si>
    <t>Signalizačný vodič na potrubí PVC DN do 150</t>
  </si>
  <si>
    <t>-1925600219</t>
  </si>
  <si>
    <t>273</t>
  </si>
  <si>
    <t>Označenie vodovodného potrubia bielou výstražnou fóliou</t>
  </si>
  <si>
    <t>-1760407525</t>
  </si>
  <si>
    <t>Osadenie chodník. obrubníka betónového ležatého do lôžka z betónu prosteho tr. C 16/20 bez bočnej opory</t>
  </si>
  <si>
    <t>-299061641</t>
  </si>
  <si>
    <t>Obrubník rovný, lxšxv 1000x100x200 mm, sivá</t>
  </si>
  <si>
    <t>-974991871</t>
  </si>
  <si>
    <t>Lôžko pod obrubníky, krajníky alebo obruby z dlažobných kociek z betónu prostého tr. C 20/25</t>
  </si>
  <si>
    <t>1737085223</t>
  </si>
  <si>
    <t>265</t>
  </si>
  <si>
    <t>Montáž lešenia ľahkého pracovného radového s podlahami šírky nad 1,20 m do 1,50 m, výšky do 10 m</t>
  </si>
  <si>
    <t>-1749023607</t>
  </si>
  <si>
    <t>266</t>
  </si>
  <si>
    <t>Príplatok za prvý a každý ďalší i začatý mesiac použitia lešenia ľahkého pracovného radového s podlahami šírky nad 1,20 do 1,50 m, výšky do 10 m</t>
  </si>
  <si>
    <t>1650825590</t>
  </si>
  <si>
    <t>267</t>
  </si>
  <si>
    <t>Demontáž lešenia ľahkého pracovného radového s podlahami šírky nad 0,80 do 1,00 m, výšky do 10 m</t>
  </si>
  <si>
    <t>1057448894</t>
  </si>
  <si>
    <t>Lešenie ľahké pracovné pomocné s výškou lešeňovej podlahy nad 1,90 do 2,50 m</t>
  </si>
  <si>
    <t>16246945</t>
  </si>
  <si>
    <t>182</t>
  </si>
  <si>
    <t>Vyčistenie budov pri výške podlaží do 4 m</t>
  </si>
  <si>
    <t>-1554441459</t>
  </si>
  <si>
    <t>248</t>
  </si>
  <si>
    <t>Vysekanie rýh v akomkoľvek murive tehlovom na akúkoľvek maltu do hĺbky 50 mm a š. do 70 mm,  -0,00600t</t>
  </si>
  <si>
    <t>801229552</t>
  </si>
  <si>
    <t>256</t>
  </si>
  <si>
    <t>Presun hmôt pre budovy (801, 803, 812), zvislá konštr. z tehál, tvárnic, z kovu výšky do 6 m</t>
  </si>
  <si>
    <t>-822236403</t>
  </si>
  <si>
    <t>183</t>
  </si>
  <si>
    <t>Zhotovenie izolácie proti zemnej vlhkosti vodorovná náterom penetračným za studena</t>
  </si>
  <si>
    <t>715114910</t>
  </si>
  <si>
    <t>184</t>
  </si>
  <si>
    <t>Lak asfaltový penetračný</t>
  </si>
  <si>
    <t>1845095593</t>
  </si>
  <si>
    <t>189</t>
  </si>
  <si>
    <t>Zhotovenie  izolácie proti zemnej vlhkosti zvislá penetračným náterom za studena</t>
  </si>
  <si>
    <t>-2031471160</t>
  </si>
  <si>
    <t>190</t>
  </si>
  <si>
    <t>1920542851</t>
  </si>
  <si>
    <t>185</t>
  </si>
  <si>
    <t>Zhotovenie  izolácie proti zemnej vlhkosti a tlakovej vode vodorovná NAIP pritavením</t>
  </si>
  <si>
    <t>-809676383</t>
  </si>
  <si>
    <t>186</t>
  </si>
  <si>
    <t>Pás asfaltový AL S 40 pre spodné vrstvy hydroizolačných systémov (parotesná zábrana a protiradónová izolácia)</t>
  </si>
  <si>
    <t>1380495401</t>
  </si>
  <si>
    <t>187</t>
  </si>
  <si>
    <t>Zhotovenie  izolácie proti zemnej vlhkosti a tlakovej vode zvislá NAIP pritavením</t>
  </si>
  <si>
    <t>-1007916438</t>
  </si>
  <si>
    <t>188</t>
  </si>
  <si>
    <t>-1307382637</t>
  </si>
  <si>
    <t>191</t>
  </si>
  <si>
    <t>2082633565</t>
  </si>
  <si>
    <t>Izolácie tepelné</t>
  </si>
  <si>
    <t>192</t>
  </si>
  <si>
    <t>Montáž tepelnej izolácie stropov rovných minerálnou vlnou, spodkom s úpravou viazacím drôtom</t>
  </si>
  <si>
    <t>724272626</t>
  </si>
  <si>
    <t>193</t>
  </si>
  <si>
    <t>Doska z minerálnej vlny hr. 120 mm, izolácia pre zateplenie plochých striech</t>
  </si>
  <si>
    <t>-424595558</t>
  </si>
  <si>
    <t>194</t>
  </si>
  <si>
    <t>-1199910506</t>
  </si>
  <si>
    <t>197</t>
  </si>
  <si>
    <t>Zakrývanie tepelnej izolácie podláh fóliou</t>
  </si>
  <si>
    <t>-136886639</t>
  </si>
  <si>
    <t>198</t>
  </si>
  <si>
    <t>Fólia izolačná - etylenpropylenový kaučuk čierna, rozmer šxhr. 300x1,5 mm</t>
  </si>
  <si>
    <t>-1354695651</t>
  </si>
  <si>
    <t>199</t>
  </si>
  <si>
    <t>Montáž tepelnej izolácie podláh polystyrénom, kladeným voľne v jednej vrstve</t>
  </si>
  <si>
    <t>-1927033784</t>
  </si>
  <si>
    <t>201</t>
  </si>
  <si>
    <t>Doska EPS hr. 70 mm, pevnosť v tlaku 200 kPa, sivý penový polystyrén pre zateplenie podláh</t>
  </si>
  <si>
    <t>1018909096</t>
  </si>
  <si>
    <t>195</t>
  </si>
  <si>
    <t xml:space="preserve">Montáž parotesnej fólie </t>
  </si>
  <si>
    <t>-146256506</t>
  </si>
  <si>
    <t>196</t>
  </si>
  <si>
    <t>Parozábrana š. 1,5 m , s imtegrovaným lepiacim pásom, hliníková vrstva uložená medzi vysoko transparentnou PES fóliou a PE fóliou s vystužujúcou mriežkou (180g/m2),</t>
  </si>
  <si>
    <t>-1377877552</t>
  </si>
  <si>
    <t>Montáž trubíc z PE, hr.do 10 mm,vnút.priemer do 38 mm</t>
  </si>
  <si>
    <t>-111205084</t>
  </si>
  <si>
    <t>Izolačná PE trubica dxhr. 28x9 mm, nadrezaná, na izolovanie rozvodov vody, kúrenia, zdravotechniky</t>
  </si>
  <si>
    <t>2135204651</t>
  </si>
  <si>
    <t>202</t>
  </si>
  <si>
    <t>Presun hmôt pre izolácie tepelné v objektoch výšky do 6 m</t>
  </si>
  <si>
    <t>-301733753</t>
  </si>
  <si>
    <t>Zdravotechnika - vnútorná kanalizácia</t>
  </si>
  <si>
    <t>270</t>
  </si>
  <si>
    <t>Potrubie z rúr PE-HD Dxt 110x4,3 mm ležaté</t>
  </si>
  <si>
    <t>-2156223</t>
  </si>
  <si>
    <t>269</t>
  </si>
  <si>
    <t>Potrubie z rúr PE-HD Dxt 160x6,2 mm ležaté</t>
  </si>
  <si>
    <t>1743009476</t>
  </si>
  <si>
    <t>271</t>
  </si>
  <si>
    <t>Potrubie z rúr PE-HD Dxt 40x3 mm odpadné prípojné</t>
  </si>
  <si>
    <t>-174514148</t>
  </si>
  <si>
    <t>272</t>
  </si>
  <si>
    <t>Potrubie z rúr PE-HD Dxt 50x3 mm odpadné prípojné</t>
  </si>
  <si>
    <t>-913231408</t>
  </si>
  <si>
    <t>Potrubie z PVC - U odpadové zvislé hrdlové Dxt 110x2,2 mm</t>
  </si>
  <si>
    <t>102667021</t>
  </si>
  <si>
    <t>Zriadenie prípojky na potrubí vyvedenie a upevnenie odpadových výpustiek D 40x1, 8</t>
  </si>
  <si>
    <t>-2139096857</t>
  </si>
  <si>
    <t>Zriadenie prípojky na potrubí vyvedenie a upevnenie odpadových výpustiek D 50x1, 8</t>
  </si>
  <si>
    <t>2033757888</t>
  </si>
  <si>
    <t>Zriadenie prípojky na potrubí vyvedenie a upevnenie odpadových výpustiek D 110x2, 3</t>
  </si>
  <si>
    <t>-492475033</t>
  </si>
  <si>
    <t>Ventilačná hlavica strešná plastová DN 100</t>
  </si>
  <si>
    <t>45547730</t>
  </si>
  <si>
    <t>Montáž privzdušňovacieho ventilu pre odpadové potrubia DN 110</t>
  </si>
  <si>
    <t>392379062</t>
  </si>
  <si>
    <t>Privzdušňovacia hlavica HL900NECO, DN 110, (37 l/s), - 40 až + 60°C, dvojitá izolačná stena, vnútorná kanalizácia, PP</t>
  </si>
  <si>
    <t>-466964965</t>
  </si>
  <si>
    <t>279</t>
  </si>
  <si>
    <t>Ostatné - skúška tesnosti kanalizácie v objektoch vodou do DN 125</t>
  </si>
  <si>
    <t>-1763282434</t>
  </si>
  <si>
    <t>Presun hmôt pre vnútornú kanalizáciu v objektoch výšky do 6 m</t>
  </si>
  <si>
    <t>357354018</t>
  </si>
  <si>
    <t>Zdravotechnika - vnútorný vodovod</t>
  </si>
  <si>
    <t>Potrubie z plastických rúr PP-R D20/1.9 - PN10, polyfúznym zváraním</t>
  </si>
  <si>
    <t>1858905052</t>
  </si>
  <si>
    <t>Vyvedenie a upevnenie výpustky DN 15</t>
  </si>
  <si>
    <t>-302634269</t>
  </si>
  <si>
    <t>Montáž guľového kohúta závitového priameho pre vodu G 3/4</t>
  </si>
  <si>
    <t>-1891075529</t>
  </si>
  <si>
    <t>Guľový uzáver pre vodu Perfecta, 3/4" FF, páčka, niklovaná mosadz, IVAR</t>
  </si>
  <si>
    <t>-1843615526</t>
  </si>
  <si>
    <t>Montáž guľového kohúta záhradného závitového G 3/4</t>
  </si>
  <si>
    <t>-1480125097</t>
  </si>
  <si>
    <t>Guľový uzáver zahradný nezámrzný, 3/4" M, d 22 mm, páčka, niklovaná mosadz, IVAR</t>
  </si>
  <si>
    <t>445865375</t>
  </si>
  <si>
    <t>280</t>
  </si>
  <si>
    <t>Tlaková skúška vodovodného potrubia závitového do DN 50</t>
  </si>
  <si>
    <t>224255283</t>
  </si>
  <si>
    <t>281</t>
  </si>
  <si>
    <t>Prepláchnutie a dezinfekcia vodovodného potrubia do DN 80</t>
  </si>
  <si>
    <t>-1987079415</t>
  </si>
  <si>
    <t>Presun hmôt pre vnútorný vodovod v objektoch výšky do 6 m</t>
  </si>
  <si>
    <t>592098398</t>
  </si>
  <si>
    <t>Zdravotechnika - zariaďovacie predmety</t>
  </si>
  <si>
    <t>Montáž záchodovej misy keramickej kombinovanej s rovným odpadom</t>
  </si>
  <si>
    <t>súb.</t>
  </si>
  <si>
    <t>1706557821</t>
  </si>
  <si>
    <t xml:space="preserve">Kombinované WC keramické rozmer 645x355x760 mm, hlboké splachovanie, vodorovný odpad, bočné napúštanie, </t>
  </si>
  <si>
    <t>458525392</t>
  </si>
  <si>
    <t>Montáž pisoáru keramického s automatickým splachovaním</t>
  </si>
  <si>
    <t>-1340286714</t>
  </si>
  <si>
    <t xml:space="preserve">Pisoár s ventilom a odvetranim  rozmer 305x340x535 mm, vrátane sifónu, keramika, </t>
  </si>
  <si>
    <t>431392175</t>
  </si>
  <si>
    <t>Montáž pisoárovej deliacej steny plastovej</t>
  </si>
  <si>
    <t>964397846</t>
  </si>
  <si>
    <t>Pisoárová deliaca stena Nova Pro, lxšxhr 700x400x100 mm</t>
  </si>
  <si>
    <t>865003176</t>
  </si>
  <si>
    <t>Montáž umývadla keramického na konzoly, bez výtokovej armatúry</t>
  </si>
  <si>
    <t>1507069668</t>
  </si>
  <si>
    <t>Umývadlo keramické rozmer 550x420x185 mm, biela, JIKA</t>
  </si>
  <si>
    <t>-545363895</t>
  </si>
  <si>
    <t>Montáž doplnkov zariadení kúpeľní a záchodov, záchodová doska</t>
  </si>
  <si>
    <t>-766917557</t>
  </si>
  <si>
    <t>Záchodové sedadlo s poklopom LYRA PLUS, rozmer 355x425x50 mm, duroplast s antibakteriálnou úpravou, biela, JIKA</t>
  </si>
  <si>
    <t>-1397148679</t>
  </si>
  <si>
    <t>Montaž doplnkov zariadení kúpeľní a záchodov, drobné predmety (držiak na WC-papier, mydelnička)</t>
  </si>
  <si>
    <t>1617929852</t>
  </si>
  <si>
    <t>Držiak toaletného papiera , 180x80x40 mm, chróm, JIKA</t>
  </si>
  <si>
    <t>-277973208</t>
  </si>
  <si>
    <t>Montáž kuchynských drezov jednoduchých, hranatých s rozmerom do 600x600 mm, bez výtokových armatúr</t>
  </si>
  <si>
    <t>977702541</t>
  </si>
  <si>
    <t xml:space="preserve">Kuchynský drez nerezový 800x420 mm na zapustenie do dosky aj spodná montáž, hĺbka 220 mm, sifón, </t>
  </si>
  <si>
    <t>-736355325</t>
  </si>
  <si>
    <t>Montáž elektrického prietokového ohrievača malolitrážneho do 5 L</t>
  </si>
  <si>
    <t>-471215441</t>
  </si>
  <si>
    <t>Elektrický prietokový ohrievač tlakový, inštalácia pod umývadlo, objem 10 l</t>
  </si>
  <si>
    <t>585874645</t>
  </si>
  <si>
    <t>Montáž batérie umývadlovej a drezovej stojankovej, pákovej alebo klasickej s mechanickým ovládaním</t>
  </si>
  <si>
    <t>-1812412056</t>
  </si>
  <si>
    <t>Batéria umývadlová stojanková páková</t>
  </si>
  <si>
    <t>-1696493921</t>
  </si>
  <si>
    <t>Batéria drezová stojanková páková Mio s otočným výtokovým ramienkom, rozmer 340x214 mm, chróm, JIKA</t>
  </si>
  <si>
    <t>-211757071</t>
  </si>
  <si>
    <t>Presun hmôt pre zariaďovacie predmety v objektoch výšky do 6 m</t>
  </si>
  <si>
    <t>-1165375973</t>
  </si>
  <si>
    <t>Konštrukcie tesárske</t>
  </si>
  <si>
    <t>207</t>
  </si>
  <si>
    <t>Montáž viazaných konštrukcií krovov striech z reziva priemernej plochy do 120 cm2</t>
  </si>
  <si>
    <t>-862890301</t>
  </si>
  <si>
    <t>208</t>
  </si>
  <si>
    <t>Hranoly zo smrekovca neopracované hranené akosť I dĺ. 2000-3750 mm, hr. 140 mm, š. 140, 160, 200 mm</t>
  </si>
  <si>
    <t>769951466</t>
  </si>
  <si>
    <t>209</t>
  </si>
  <si>
    <t>Montáž debnenia jednoduchých striech, na krokvy a kontralaty z dosiek s vetracou medzerou</t>
  </si>
  <si>
    <t>-1312746858</t>
  </si>
  <si>
    <t>210</t>
  </si>
  <si>
    <t>Dosky a fošne z borovice neopracované neomietané akosť A hr. 38-50 mm, š. 250-300 mm</t>
  </si>
  <si>
    <t>634507120</t>
  </si>
  <si>
    <t>215</t>
  </si>
  <si>
    <t>Spojovacie prostriedky pre viazané konštrukcie krovov, debnenie a laťovanie, nadstrešné konštr., spádové kliny - svorky, dosky, klince, pásová oceľ, vruty</t>
  </si>
  <si>
    <t>-152218962</t>
  </si>
  <si>
    <t>211</t>
  </si>
  <si>
    <t>Obloženie stropov alebo strešných podhľadov z dosiek OSB skrutkovaných na zraz hr. dosky 22 mm</t>
  </si>
  <si>
    <t>-1590610216</t>
  </si>
  <si>
    <t>212</t>
  </si>
  <si>
    <t>Montáž podbíjania stropov a striech rovných z hrubých dosiek na zraz</t>
  </si>
  <si>
    <t>-71811746</t>
  </si>
  <si>
    <t>213</t>
  </si>
  <si>
    <t>Dosky a fošne zo smreku neopracované neomietané akosť I hr. 38-50 mm, š. 100-160 mm</t>
  </si>
  <si>
    <t>1036178256</t>
  </si>
  <si>
    <t>214</t>
  </si>
  <si>
    <t>Presun hmôt pre konštrukcie tesárske v objektoch výšky do 12 m</t>
  </si>
  <si>
    <t>-1751632660</t>
  </si>
  <si>
    <t>Konštrukcie - drevostavby</t>
  </si>
  <si>
    <t>205</t>
  </si>
  <si>
    <t>Podhľad SDK Rigips RF 12.5 mm závesný, jednoúrovňová oceľová podkonštrukcia CD</t>
  </si>
  <si>
    <t>-24147057</t>
  </si>
  <si>
    <t>Montáž priečok drevostavieb z kompletizovaných panelov</t>
  </si>
  <si>
    <t>-1694710539</t>
  </si>
  <si>
    <t xml:space="preserve">Panel pre sanitarne zariadenie s dverným otvorom </t>
  </si>
  <si>
    <t>-339725676</t>
  </si>
  <si>
    <t>249</t>
  </si>
  <si>
    <t>Montáž strešnej konštrukcie z väzníkov plnostenných, konštrukčnej dĺžky do 10 m</t>
  </si>
  <si>
    <t>-285655083</t>
  </si>
  <si>
    <t>204</t>
  </si>
  <si>
    <t>Väzník strešný drevený priehradový pre stanové strechy rozpätia do 12 m, pre rodiné domy</t>
  </si>
  <si>
    <t>-980011176</t>
  </si>
  <si>
    <t>206</t>
  </si>
  <si>
    <t>Presun hmôt pre drevostavby v objektoch výšky do 12 m</t>
  </si>
  <si>
    <t>1790594547</t>
  </si>
  <si>
    <t>225</t>
  </si>
  <si>
    <t>Odkvapové lemovanie pozink farebný, r.š. do 250 mm, sklon strechy do 30°</t>
  </si>
  <si>
    <t>-1363919932</t>
  </si>
  <si>
    <t>216</t>
  </si>
  <si>
    <t>Krytina falcovaná pozink farebný, sklon strechy nad 30° do 45°</t>
  </si>
  <si>
    <t>855968996</t>
  </si>
  <si>
    <t>224</t>
  </si>
  <si>
    <t>Lemovanie múru bočné zo zvitkov pozink farebný, r.š. 330 mm</t>
  </si>
  <si>
    <t>1383851277</t>
  </si>
  <si>
    <t>227</t>
  </si>
  <si>
    <t>Oddeľovacia štruktúrovaná rohož s integrovanou poistnou hydroizoláciou pre plechové krytiny titánzinkové</t>
  </si>
  <si>
    <t>1033929398</t>
  </si>
  <si>
    <t>250</t>
  </si>
  <si>
    <t>Hydroizolačná PP fólia DELTA-TRELA PLUS 3-vrstvová, s nakašírovanou rohožou s nopovou štruktúrou, s integrovanou samolepiacou páskou, hmotnosť 380 g/m2, DORKEN</t>
  </si>
  <si>
    <t>1619043884</t>
  </si>
  <si>
    <t>217</t>
  </si>
  <si>
    <t>Oplechovanie parapetov zo zvitkov pozink farebný, r.š. 200 mm</t>
  </si>
  <si>
    <t>-459824191</t>
  </si>
  <si>
    <t>223</t>
  </si>
  <si>
    <t>Oplechovanie múrov, atík, nadmuroviek zo zvitkov pozink farebný, r.š. 300 mm</t>
  </si>
  <si>
    <t>-1473925204</t>
  </si>
  <si>
    <t>218</t>
  </si>
  <si>
    <t>Zvodová rúra kruhová pozink farebný vrátane príslušenstva, priemer 100 mm</t>
  </si>
  <si>
    <t>-1153104449</t>
  </si>
  <si>
    <t>219</t>
  </si>
  <si>
    <t>Koleno zvodovej rúry pozink farebný, priemer 100 mm</t>
  </si>
  <si>
    <t>-52857952</t>
  </si>
  <si>
    <t>220</t>
  </si>
  <si>
    <t>Koleno odskokové zvodovej rúry pozink farebný, priemer 100 mm</t>
  </si>
  <si>
    <t>-144077315</t>
  </si>
  <si>
    <t>221</t>
  </si>
  <si>
    <t>Žľab pododkvapový polkruhový pozink farebný vrátane čela, hákov, rohov, kútov, r.š. 250 mm</t>
  </si>
  <si>
    <t>-2077543416</t>
  </si>
  <si>
    <t>222</t>
  </si>
  <si>
    <t>Kotlík žľabový oválny pozink farebný, rozmer (r.š./D) 250/90 mm</t>
  </si>
  <si>
    <t>800100744</t>
  </si>
  <si>
    <t>226</t>
  </si>
  <si>
    <t>799761470</t>
  </si>
  <si>
    <t>Konštrukcie stolárske</t>
  </si>
  <si>
    <t>Montáž okna plastového na PUR penu</t>
  </si>
  <si>
    <t>1813053931</t>
  </si>
  <si>
    <t>228</t>
  </si>
  <si>
    <t>Plastové okno dvojkrídlové OS+O, vxš 1335x2000 mm, izolačné trojsklo, 6 komorový profil</t>
  </si>
  <si>
    <t>1925476522</t>
  </si>
  <si>
    <t>229</t>
  </si>
  <si>
    <t>Plastové okno dvojkrídlové OS+O, vxš 1335x1000 mm, izolačné trojsklo, systém GEALAN 9000, 6 komorový profil</t>
  </si>
  <si>
    <t>-847985965</t>
  </si>
  <si>
    <t>230</t>
  </si>
  <si>
    <t>Plastové okno jednokrídlové OS, vxš 600x900 mm, izolačné trojsklo, 6 komorový profil</t>
  </si>
  <si>
    <t>950936924</t>
  </si>
  <si>
    <t>231</t>
  </si>
  <si>
    <t>Plastové okno jednokrídlové OS, vxš 600x600 mm, izolačné trojsklo, 6 komorový profil</t>
  </si>
  <si>
    <t>-2089010141</t>
  </si>
  <si>
    <t>Vstupné dvere plastové 900/2000</t>
  </si>
  <si>
    <t>-1165457810</t>
  </si>
  <si>
    <t>Montáž dverového krídla otočného jednokrídlového bezpoldrážkového, do existujúcej zárubne, vrátane kovania</t>
  </si>
  <si>
    <t>269892283</t>
  </si>
  <si>
    <t>Kľučka dverová a rozeta 2x, nehrdzavejúca oceľ, povrch nerez brúsený</t>
  </si>
  <si>
    <t>-1103826592</t>
  </si>
  <si>
    <t>Dvere vnútorné jednokrídlové, šírka 600-900 mm, výplň papierová voština, povrch fólia, plné</t>
  </si>
  <si>
    <t>1004301420</t>
  </si>
  <si>
    <t>243</t>
  </si>
  <si>
    <t>Montáž parapetnej dosky plastovej šírky nad 300 mm, dĺžky do 1000 mm</t>
  </si>
  <si>
    <t>1900549148</t>
  </si>
  <si>
    <t>244</t>
  </si>
  <si>
    <t xml:space="preserve">Parapetná doska plastová, šírka 350 mm, </t>
  </si>
  <si>
    <t>-1770899745</t>
  </si>
  <si>
    <t>91</t>
  </si>
  <si>
    <t>Montáž kuchynskej linky drevenej, korpus spodnej skrinky, na nožičkách, šírky nad 400  do 800 mm</t>
  </si>
  <si>
    <t>-1413963948</t>
  </si>
  <si>
    <t>92</t>
  </si>
  <si>
    <t>Korpus spodnej skrinky drevený, nad 800 mm, s nožičkami</t>
  </si>
  <si>
    <t>-1588794312</t>
  </si>
  <si>
    <t>93</t>
  </si>
  <si>
    <t>Montáž kuchynskej linky drevenej, korpus hornej skrinky, priskrutkovaných na   stenu, šírky nad 400 do 800 mm</t>
  </si>
  <si>
    <t>1357886196</t>
  </si>
  <si>
    <t>94</t>
  </si>
  <si>
    <t>Korpus hornej skrinky drevený, do 800 mm</t>
  </si>
  <si>
    <t>-1757257827</t>
  </si>
  <si>
    <t>95</t>
  </si>
  <si>
    <t xml:space="preserve">Montáž skrine, a zariadenia </t>
  </si>
  <si>
    <t>-1554148466</t>
  </si>
  <si>
    <t>96</t>
  </si>
  <si>
    <t>Zostava skríň a stolov,  materiál: DTD laminovaná</t>
  </si>
  <si>
    <t>-1413489901</t>
  </si>
  <si>
    <t>97</t>
  </si>
  <si>
    <t>Presun hmot pre konštrukcie stolárske v objektoch výšky do 6 m</t>
  </si>
  <si>
    <t>-547770664</t>
  </si>
  <si>
    <t>Podlahy z dlaždíc</t>
  </si>
  <si>
    <t>234</t>
  </si>
  <si>
    <t>Montáž soklíkov z obkladačiek do malty veľ. 300 x 80 mm</t>
  </si>
  <si>
    <t>-1523873283</t>
  </si>
  <si>
    <t>235</t>
  </si>
  <si>
    <t>Sokel keramický, lxvxhr 298x80x9 mm</t>
  </si>
  <si>
    <t>-1604016478</t>
  </si>
  <si>
    <t>232</t>
  </si>
  <si>
    <t>Montáž podláh z dlaždíc keramických do tmelu v obmedzenom priestore veľ. 300 x 200 mm</t>
  </si>
  <si>
    <t>-270941110</t>
  </si>
  <si>
    <t>233</t>
  </si>
  <si>
    <t xml:space="preserve">Dlaždice keramické, </t>
  </si>
  <si>
    <t>-230124732</t>
  </si>
  <si>
    <t>236</t>
  </si>
  <si>
    <t>Presun hmôt pre podlahy z dlaždíc v objektoch výšky do 6m</t>
  </si>
  <si>
    <t>-2065507813</t>
  </si>
  <si>
    <t>Obklady</t>
  </si>
  <si>
    <t>237</t>
  </si>
  <si>
    <t>Montáž obkladov vnútor. stien z obkladačiek kladených do malty veľ. 300x200 mm</t>
  </si>
  <si>
    <t>-375634163</t>
  </si>
  <si>
    <t>238</t>
  </si>
  <si>
    <t>Obkladačky keramické glazované jednofarebné hladké lxv 300x200x14 mm</t>
  </si>
  <si>
    <t>676574310</t>
  </si>
  <si>
    <t>239</t>
  </si>
  <si>
    <t>Presun hmôt pre obklady keramické v objektoch výšky do 6 m</t>
  </si>
  <si>
    <t>1181877749</t>
  </si>
  <si>
    <t>Nátery</t>
  </si>
  <si>
    <t>245</t>
  </si>
  <si>
    <t>Nátery tesárskych konštrukcií, hĺbková impregnácia 3 v 1 s biocídom, jednonásobná</t>
  </si>
  <si>
    <t>-287800358</t>
  </si>
  <si>
    <t>Maľby</t>
  </si>
  <si>
    <t>246</t>
  </si>
  <si>
    <t>Penetrovanie jednonásobné hrubozrnných, savých podkladov výšky do 3,80 m</t>
  </si>
  <si>
    <t>-823300776</t>
  </si>
  <si>
    <t>247</t>
  </si>
  <si>
    <t>Maľby vápenné základné dvojnásobné, ručne nanášané na hrubozrnný podklad výšky do 3,80 m</t>
  </si>
  <si>
    <t>2047169439</t>
  </si>
  <si>
    <t xml:space="preserve">Elektromontáže + pripojka a areálovy rozvod </t>
  </si>
  <si>
    <t>105</t>
  </si>
  <si>
    <t>Rúrka ohybná elektroinštalačná z PVC typ FXP 20, uložená pevne</t>
  </si>
  <si>
    <t>-1259009198</t>
  </si>
  <si>
    <t>106</t>
  </si>
  <si>
    <t>Rúrka ohybná vlnitá pancierová PVC-U, FXP DN 20</t>
  </si>
  <si>
    <t>-1291923480</t>
  </si>
  <si>
    <t>107</t>
  </si>
  <si>
    <t>Spojka nasúvacia PVC-U SM 20</t>
  </si>
  <si>
    <t>779814373</t>
  </si>
  <si>
    <t>108</t>
  </si>
  <si>
    <t>Krabica (1903, KR 68) odbočná s viečkom, svorkovnicou vrátane zapojenia, kruhová</t>
  </si>
  <si>
    <t>-893108865</t>
  </si>
  <si>
    <t>109</t>
  </si>
  <si>
    <t>Krabica univerzálna z PVC s viečkom a svorkovnicou pod omietku KU 68-1903, Dxh 73x42 mm, KOPOS</t>
  </si>
  <si>
    <t>1886078918</t>
  </si>
  <si>
    <t>110</t>
  </si>
  <si>
    <t>Ukončenie Cu a Al drôtov a lán včítane zapojenie, jedna žila, vodič s prierezom do 16 mm2</t>
  </si>
  <si>
    <t>-1289026037</t>
  </si>
  <si>
    <t>111</t>
  </si>
  <si>
    <t>Káblové oko hliníkové lisovacie 16 AL 617055</t>
  </si>
  <si>
    <t>1008240875</t>
  </si>
  <si>
    <t>112</t>
  </si>
  <si>
    <t>Spínač nástenný pre prostredie vonkajšie a mokré, vrátane zapojenia jednopólový - radenie 1</t>
  </si>
  <si>
    <t>-1146746633</t>
  </si>
  <si>
    <t>113</t>
  </si>
  <si>
    <t>Spínač LIP-1000F č.1 IP44</t>
  </si>
  <si>
    <t>-28047389</t>
  </si>
  <si>
    <t>114</t>
  </si>
  <si>
    <t>Zásuvka domová nástenná vrátane zapojenia 16 A 400 V 3P + Z</t>
  </si>
  <si>
    <t>520587942</t>
  </si>
  <si>
    <t>115</t>
  </si>
  <si>
    <t>Zásuvka 5042-71 plochá, do vlhka, 16 A, 3+Z F</t>
  </si>
  <si>
    <t>58158109</t>
  </si>
  <si>
    <t>116</t>
  </si>
  <si>
    <t>Rozvádzač RST</t>
  </si>
  <si>
    <t>-2092829554</t>
  </si>
  <si>
    <t>117</t>
  </si>
  <si>
    <t xml:space="preserve">Rozvádzač nástenný oceľoplechový ,SVS areálovy rozvadzač </t>
  </si>
  <si>
    <t>690937581</t>
  </si>
  <si>
    <t>118</t>
  </si>
  <si>
    <t xml:space="preserve">Montáž svietidla exterierového  - osvetlenie pre vahu, pristrešok a nadvorie napojene z prevádzkovej budovy </t>
  </si>
  <si>
    <t>-1971003718</t>
  </si>
  <si>
    <t>119</t>
  </si>
  <si>
    <t>Svietidlo priemyselné nástenné LED 4x15,3W, 8600 lm, IP65, 610x350x160 mm, s Al reflektorom</t>
  </si>
  <si>
    <t>57002278</t>
  </si>
  <si>
    <t>120</t>
  </si>
  <si>
    <t>Montáž a zapojenie LED panelu 600x600 mm zaveseného</t>
  </si>
  <si>
    <t>-872689571</t>
  </si>
  <si>
    <t>121</t>
  </si>
  <si>
    <t>LED panel 600x600 mm studená biela 48W</t>
  </si>
  <si>
    <t>1362340691</t>
  </si>
  <si>
    <t>122</t>
  </si>
  <si>
    <t>Uzemňovacie vedenie na povrchu FeZn drôt zvodový Ø 8-10</t>
  </si>
  <si>
    <t>326998759</t>
  </si>
  <si>
    <t>123</t>
  </si>
  <si>
    <t>Drôt bleskozvodový FeZn, d 8 mm</t>
  </si>
  <si>
    <t>-1451373492</t>
  </si>
  <si>
    <t>124</t>
  </si>
  <si>
    <t>Uzemňovacie vedenie v zemi FeZn vrátane izolácie spojov O 10 mm</t>
  </si>
  <si>
    <t>869284456</t>
  </si>
  <si>
    <t>125</t>
  </si>
  <si>
    <t>Drôt bleskozvodový FeZn, d 10 mm</t>
  </si>
  <si>
    <t>1223273381</t>
  </si>
  <si>
    <t>126</t>
  </si>
  <si>
    <t>Ekvipotenciálna svorkovnica EPS 3 v krabici KO 100 E</t>
  </si>
  <si>
    <t>2140327922</t>
  </si>
  <si>
    <t>127</t>
  </si>
  <si>
    <t>Krabica odbočná z PVC s viečkom pod omietku KO 100 E</t>
  </si>
  <si>
    <t>1367718173</t>
  </si>
  <si>
    <t>Svorkovnica ekvipotencionálna EPS 3, z PP</t>
  </si>
  <si>
    <t>-736740086</t>
  </si>
  <si>
    <t>129</t>
  </si>
  <si>
    <t>Podpery vedenia FeZn pre svetlíky a oceľové konštrukcie PV31-32</t>
  </si>
  <si>
    <t>-1196301920</t>
  </si>
  <si>
    <t>130</t>
  </si>
  <si>
    <t>Podpera vedenia FeZn na svetlíky a oceľové konštrukcie označenie PV 32</t>
  </si>
  <si>
    <t>1649794723</t>
  </si>
  <si>
    <t>131</t>
  </si>
  <si>
    <t>Zachytávacia tyč FeZn na oceľové konštrukcie JK05</t>
  </si>
  <si>
    <t>898576950</t>
  </si>
  <si>
    <t>132</t>
  </si>
  <si>
    <t>Tyč zachytávacia FeZn k oceľovému podstavcu označenie JD 15 a</t>
  </si>
  <si>
    <t>-401177434</t>
  </si>
  <si>
    <t>133</t>
  </si>
  <si>
    <t>Držiak zachytávacej tyče FeZn DJ1-8</t>
  </si>
  <si>
    <t>1197490620</t>
  </si>
  <si>
    <t>134</t>
  </si>
  <si>
    <t>Podstavec oceľový k zachytávacej tyči FeZn označenie JD</t>
  </si>
  <si>
    <t>1877832160</t>
  </si>
  <si>
    <t>135</t>
  </si>
  <si>
    <t>Montáž infračerveného vykurovacieho panelu do 500W na strop</t>
  </si>
  <si>
    <t>-1731230886</t>
  </si>
  <si>
    <t>254</t>
  </si>
  <si>
    <t xml:space="preserve">Infrapanel </t>
  </si>
  <si>
    <t>180614029</t>
  </si>
  <si>
    <t>137</t>
  </si>
  <si>
    <t>Montážny rám na infrapanel Classic</t>
  </si>
  <si>
    <t>483935175</t>
  </si>
  <si>
    <t>258</t>
  </si>
  <si>
    <t>Montáž termostatu pre infračervené vykurovanie</t>
  </si>
  <si>
    <t>-1883669757</t>
  </si>
  <si>
    <t>259</t>
  </si>
  <si>
    <t>Termostat izbový pre infrapanely</t>
  </si>
  <si>
    <t>414803093</t>
  </si>
  <si>
    <t>260</t>
  </si>
  <si>
    <t>Spínač zásuvkový pre infrapanely</t>
  </si>
  <si>
    <t>-1250243708</t>
  </si>
  <si>
    <t>138</t>
  </si>
  <si>
    <t>Kábel medený uložený pevne CYKY 450/750 V 3x1,5</t>
  </si>
  <si>
    <t>-2027576105</t>
  </si>
  <si>
    <t>139</t>
  </si>
  <si>
    <t>Kábel medený CYKY 3x1,5 mm2</t>
  </si>
  <si>
    <t>1911143387</t>
  </si>
  <si>
    <t>261</t>
  </si>
  <si>
    <t xml:space="preserve">Kábel medený uložený pevne CYKY 450/750 V 3x4 k vonkajšich reflektorom </t>
  </si>
  <si>
    <t>238775849</t>
  </si>
  <si>
    <t>262</t>
  </si>
  <si>
    <t>Kábel medený CYKY 3x4 mm2</t>
  </si>
  <si>
    <t>129148765</t>
  </si>
  <si>
    <t>140</t>
  </si>
  <si>
    <t>Kábel medený uložený pevne CYKY 450/750 V 4x16</t>
  </si>
  <si>
    <t>-183916109</t>
  </si>
  <si>
    <t>141</t>
  </si>
  <si>
    <t>Kábel medený CYKY 4x16 mm2</t>
  </si>
  <si>
    <t>-439639408</t>
  </si>
  <si>
    <t>142</t>
  </si>
  <si>
    <t>-461789494</t>
  </si>
  <si>
    <t>143</t>
  </si>
  <si>
    <t>1593768715</t>
  </si>
  <si>
    <t>144</t>
  </si>
  <si>
    <t>-1362947293</t>
  </si>
  <si>
    <t>Zemné práce vykonávané pri externých montážnych prácach</t>
  </si>
  <si>
    <t>145</t>
  </si>
  <si>
    <t>Hĺbenie káblovej ryhy ručne 50 cm širokej a 70 cm hlbokej, v zemine triedy 4</t>
  </si>
  <si>
    <t>-1378934266</t>
  </si>
  <si>
    <t>146</t>
  </si>
  <si>
    <t>Zriadenie, rekonšt. káblového lôžka z piesku bez zakrytia, v ryhe šír. do 65 cm, hrúbky vrstvy 10 cm</t>
  </si>
  <si>
    <t>1214408264</t>
  </si>
  <si>
    <t>147</t>
  </si>
  <si>
    <t>Drvina vápencová frakcia 0-4 mm</t>
  </si>
  <si>
    <t>-776786865</t>
  </si>
  <si>
    <t>263</t>
  </si>
  <si>
    <t xml:space="preserve">Káblové priestupy v pretlačovaných otvoroch z polyetylénových rúr do D 100 mm k vonkajším reflektorom </t>
  </si>
  <si>
    <t>-821975892</t>
  </si>
  <si>
    <t>264</t>
  </si>
  <si>
    <t xml:space="preserve">Rúra HDPE D 110x6,6 mm, PN 10, SDR17  pod spevenu plochu </t>
  </si>
  <si>
    <t>1029680394</t>
  </si>
  <si>
    <t>148</t>
  </si>
  <si>
    <t>Káblové priestupy v pretlačovaných otvoroch z polypropylénových rúr do D 110 mm</t>
  </si>
  <si>
    <t>771205378</t>
  </si>
  <si>
    <t>268</t>
  </si>
  <si>
    <t>Rúrka ohybná vlnitá PVC-U, FX D 63</t>
  </si>
  <si>
    <t>-1712581147</t>
  </si>
  <si>
    <t>150</t>
  </si>
  <si>
    <t>Ručný zásyp nezap. káblovej ryhy bez zhutn. zeminy, 50 cm širokej, 70 cm hlbokej v zemine tr. 4</t>
  </si>
  <si>
    <t>109458002</t>
  </si>
  <si>
    <t>151</t>
  </si>
  <si>
    <t>Proviz. úprava terénu v zemine tr. 4, aby nerovnosti terénu neboli väčšie ako 2 cm od vodor.hladiny</t>
  </si>
  <si>
    <t>-1039999845</t>
  </si>
  <si>
    <t>152</t>
  </si>
  <si>
    <t>825588930</t>
  </si>
  <si>
    <t>Hodinové zúčtovacie sadzby</t>
  </si>
  <si>
    <t>153</t>
  </si>
  <si>
    <t>Stavebno montážne práce najnáročnejšie na odbornosť - prehliadky pracoviska a revízie (Tr. 4) v rozsahu viac ako 8 hodín</t>
  </si>
  <si>
    <t>hod</t>
  </si>
  <si>
    <t>512</t>
  </si>
  <si>
    <t>65328282</t>
  </si>
  <si>
    <t xml:space="preserve">03 - SO 03 Spevnená plocha </t>
  </si>
  <si>
    <t>Odkopávka a prekopávka nezapažená v hornine 3, nad 100 do 1000 m3</t>
  </si>
  <si>
    <t>-1199463311</t>
  </si>
  <si>
    <t>-2147280689</t>
  </si>
  <si>
    <t>Vodorovné premiestnenie výkopku po spevnenej ceste z horniny tr.1-4, do 100 m3 na vzdialenosť do 3000 m</t>
  </si>
  <si>
    <t>-95982429</t>
  </si>
  <si>
    <t>Nakladanie neuľahnutého výkopku z hornín tr.1-4 nad 100 do 1000 m3</t>
  </si>
  <si>
    <t>2034039007</t>
  </si>
  <si>
    <t>Uloženie sypaniny na skládky nad 100 do 1000 m3</t>
  </si>
  <si>
    <t>765330961</t>
  </si>
  <si>
    <t>Založenie trávnika parkového výsevom na svahu nad 1:2 do 1:1</t>
  </si>
  <si>
    <t>-1034980609</t>
  </si>
  <si>
    <t>Osivá tráv - výber trávových semien</t>
  </si>
  <si>
    <t>109628093</t>
  </si>
  <si>
    <t>114358692</t>
  </si>
  <si>
    <t>Rozprestretie ornice v rovine, plocha do 500 m2, hr. do 300 mm</t>
  </si>
  <si>
    <t>2124699908</t>
  </si>
  <si>
    <t>Zemina pre terénne úpravy - ornica</t>
  </si>
  <si>
    <t>-1830661903</t>
  </si>
  <si>
    <t>Plošná úprava terénu pri nerovnostiach terénu nad 150-200 mm v rovine alebo na svahu do 1:5</t>
  </si>
  <si>
    <t>2109680706</t>
  </si>
  <si>
    <t>1007940416</t>
  </si>
  <si>
    <t>Zriadenie vrstvy z geotextílie s presahom s dočas. zaťaž. podkladu so sklonom do 1:5, šírky geotextílie do 3 m</t>
  </si>
  <si>
    <t>-778648792</t>
  </si>
  <si>
    <t>Geotextília polypropylénová DACHTEX PP 400, šxl 2x50 m, netkaná, TECHNICKE TEXTILIE PKTT</t>
  </si>
  <si>
    <t>-1588067078</t>
  </si>
  <si>
    <t>Podklad alebo kryt z kameniva hrubého drveného veľ. 32-63 mm (vibr.štrk) po zhut.hr. 300 mm</t>
  </si>
  <si>
    <t>-994204937</t>
  </si>
  <si>
    <t>Podklad z kameniva stmeleného cementom, s rozprestretím a zhutnením CBGM C 8/10 (C 6/8), po zhutnení hr. 100 mm</t>
  </si>
  <si>
    <t>1315683681</t>
  </si>
  <si>
    <t>Kryt cementobetónový s povrchovou metličkovou úpravou hr. 240 mm</t>
  </si>
  <si>
    <t>-1385246052</t>
  </si>
  <si>
    <t>Sieť KARI akosť BSt 500M Q 503 DIN 488 rozmer siete 6x2,2 m, veľkosť oka 100x100 mm, drôt D 8/8 mm</t>
  </si>
  <si>
    <t>1147131242</t>
  </si>
  <si>
    <t>Osadenie chodník. obrubníka betónového ležatého do lôžka z betónu prosteho tr. C 16/20 s bočnou oporou</t>
  </si>
  <si>
    <t>-174567989</t>
  </si>
  <si>
    <t>Obrubník rovný, lxšxv 1000x100x200 mm, prírodný</t>
  </si>
  <si>
    <t>-2049386428</t>
  </si>
  <si>
    <t>1672804149</t>
  </si>
  <si>
    <t>Dilatačné škáry- rezanie betónových plôch, rezanie škár priečne, kontrakčné, šírky 4 mm hĺbky do 105 mm</t>
  </si>
  <si>
    <t>465156060</t>
  </si>
  <si>
    <t>Presun hmôt pre pozemné komunikácie s krytom z kameniva (8222, 8225) akejkoľvek dĺžky objektu</t>
  </si>
  <si>
    <t>1885377669</t>
  </si>
  <si>
    <t xml:space="preserve">04 - SO 04 Oplotenie </t>
  </si>
  <si>
    <t xml:space="preserve">    767 - Konštrukcie doplnkové kovové</t>
  </si>
  <si>
    <t>1097023431</t>
  </si>
  <si>
    <t>-447345103</t>
  </si>
  <si>
    <t>-1086192799</t>
  </si>
  <si>
    <t>1298202136</t>
  </si>
  <si>
    <t>Uloženie sypaniny do násypov s rozprestretím sypaniny vo vrstvách a s hrubým urovnaním nezhutnených</t>
  </si>
  <si>
    <t>-1940092321</t>
  </si>
  <si>
    <t>-83385615</t>
  </si>
  <si>
    <t>Murivo základových pásov (m3) PREMAC 50x25x25 s betónovou výplňou C 16/20 hr. 250 mm</t>
  </si>
  <si>
    <t>2036225850</t>
  </si>
  <si>
    <t>Betón základových pásov, prostý tr. C 25/30</t>
  </si>
  <si>
    <t>-1310808546</t>
  </si>
  <si>
    <t>-2054486451</t>
  </si>
  <si>
    <t xml:space="preserve">Plotová krycia platňa PREMAC, priebežná strieška, 400x260x55 mm, </t>
  </si>
  <si>
    <t>1925438599</t>
  </si>
  <si>
    <t>1578250523</t>
  </si>
  <si>
    <t>Konštrukcie doplnkové kovové</t>
  </si>
  <si>
    <t>Montáž vrát a vrátok k panelovému oploteniu osadzovaných na stĺpiky oceľové, s plochou jednotlivo nad 2 do 4 m2</t>
  </si>
  <si>
    <t>999366970</t>
  </si>
  <si>
    <t>Brana posuvna 6000 mm</t>
  </si>
  <si>
    <t>-692011312</t>
  </si>
  <si>
    <t xml:space="preserve">05 - SO 05 Prístrešok </t>
  </si>
  <si>
    <t xml:space="preserve">    25-M - Povrchová úprava strojov a zariadení</t>
  </si>
  <si>
    <t>-164878030</t>
  </si>
  <si>
    <t>-800535713</t>
  </si>
  <si>
    <t>459746829</t>
  </si>
  <si>
    <t>1026644899</t>
  </si>
  <si>
    <t>934232572</t>
  </si>
  <si>
    <t>-524470884</t>
  </si>
  <si>
    <t>16743540</t>
  </si>
  <si>
    <t>-760087990</t>
  </si>
  <si>
    <t>Betón základových pätiek, železový (bez výstuže), tr. C 20/25</t>
  </si>
  <si>
    <t>-1576414380</t>
  </si>
  <si>
    <t>Debnenie stien základových pätiek, zhotovenie-dielce</t>
  </si>
  <si>
    <t>2083294712</t>
  </si>
  <si>
    <t>Debnenie stien základovýcb pätiek, odstránenie-dielce</t>
  </si>
  <si>
    <t>1711762269</t>
  </si>
  <si>
    <t>Výstuž základových pätiek zo zvár. sietí KARI, priemer drôtu 8/8 mm, veľkosť oka 100x100 mm</t>
  </si>
  <si>
    <t>-1064942819</t>
  </si>
  <si>
    <t>1887950712</t>
  </si>
  <si>
    <t>-211947825</t>
  </si>
  <si>
    <t>135304666</t>
  </si>
  <si>
    <t>1834484232</t>
  </si>
  <si>
    <t>-789152324</t>
  </si>
  <si>
    <t>479145884</t>
  </si>
  <si>
    <t>Montáž lešenia ľahkého pracovného radového s podlahami šírky od 0,80 do 1,00 m, výšky do 10 m</t>
  </si>
  <si>
    <t>1757972788</t>
  </si>
  <si>
    <t>Príplatok za prvý a každý ďalší i začatý mesiac použitia lešenia ľahkého pracovného radového s podlahami šírky od 0,80 do 1,00 m, výšky do 10 m</t>
  </si>
  <si>
    <t>-1169872800</t>
  </si>
  <si>
    <t>Demontáž lešenia ľahkého pracovného radového s podlahami šírky nad 1,00 do 1,20 m, výšky do 10 m</t>
  </si>
  <si>
    <t>385160054</t>
  </si>
  <si>
    <t>Lešenie ľahké pracovné pomocné s výškou lešeňovej podlahy nad 2,50 do 3,5 m</t>
  </si>
  <si>
    <t>-761122703</t>
  </si>
  <si>
    <t>Chemická kotva s kotevným svorníkom tesnená chemickou ampulkou do betónu, ŽB, kameňa, s vyvŕtaním otvoru M30/70/380 mm</t>
  </si>
  <si>
    <t>-1054620771</t>
  </si>
  <si>
    <t>Tyč závitová M 20 mm, dĺ. 2 m, norma DIN 975, pevnostná trieda 4.8, zinkovaná, KOELNER</t>
  </si>
  <si>
    <t>226596690</t>
  </si>
  <si>
    <t>Presun hmôt pre budovy (801, 803, 812), zvislá konštr. monolit. betónová výšky do 6 m</t>
  </si>
  <si>
    <t>-1006696789</t>
  </si>
  <si>
    <t>Oplechovanie ríms zo zvitkov pozink farebný, r.š. 150 mm</t>
  </si>
  <si>
    <t>-753449422</t>
  </si>
  <si>
    <t>1318449401</t>
  </si>
  <si>
    <t>Koleno výtokové zvodovej rúry pozink farebný, priemer 100 mm</t>
  </si>
  <si>
    <t>1739784286</t>
  </si>
  <si>
    <t>-134653241</t>
  </si>
  <si>
    <t>399223434</t>
  </si>
  <si>
    <t>-1346673086</t>
  </si>
  <si>
    <t>Montáž krytiny striech systém COVERVAR s dištanč. Z-profilmi</t>
  </si>
  <si>
    <t>1409912131</t>
  </si>
  <si>
    <t xml:space="preserve">Plech trapézový LTP 45/LVP 45 Classic lesklý 25µ, š.=900 mm, hr. 0,7 mm, </t>
  </si>
  <si>
    <t>1174527268</t>
  </si>
  <si>
    <t xml:space="preserve">Montáž opláštenia systém SIDALVAR , HARD PP na oceľovú konštrukciu, </t>
  </si>
  <si>
    <t>1656793018</t>
  </si>
  <si>
    <t>-1953694382</t>
  </si>
  <si>
    <t>Montáž ostatných atypických kovových stavebných doplnkových konštrukcií nad 10 do 20 kg</t>
  </si>
  <si>
    <t>-760306343</t>
  </si>
  <si>
    <t>Tyč oceľová prierezu U 180 mm valcovaná za tepla, ozn. 11 375, podľa EN ISO S235JR</t>
  </si>
  <si>
    <t>1316248218</t>
  </si>
  <si>
    <t>Tyč oceľová prierezu  rovnoramenný uholník  ozn. 11 373, podľa EN ISO S235JRG1</t>
  </si>
  <si>
    <t>-1968435198</t>
  </si>
  <si>
    <t>Oceľový nosník IPE 160, z valcovanej ocele S235JR</t>
  </si>
  <si>
    <t>715196408</t>
  </si>
  <si>
    <t>Oceľový nosník HEB 160, z valcovanej ocele S235JR</t>
  </si>
  <si>
    <t>-1983142592</t>
  </si>
  <si>
    <t>Výroba doplnku stavebného atypického o hmotnosti od 5,51 do 10,0 kg stupňa zložitosti 5</t>
  </si>
  <si>
    <t>-640451954</t>
  </si>
  <si>
    <t>Presun hmôt pre kovové stavebné doplnkové konštrukcie v objektoch výšky do 6 m</t>
  </si>
  <si>
    <t>1071178481</t>
  </si>
  <si>
    <t>Nátery kov.stav.doplnk.konštr. syntetické farby šedej na vzduchu schnúce dvojnásobné - 70µm</t>
  </si>
  <si>
    <t>-1402050415</t>
  </si>
  <si>
    <t>Nátery kov.stav.doplnk.konštr. syntetické na vzduchu schnúce základný - 35µm</t>
  </si>
  <si>
    <t>109185620</t>
  </si>
  <si>
    <t>Povrchová úprava strojov a zariadení</t>
  </si>
  <si>
    <t>Otryskávanie kremičitým pieskom tr.IV. spotreba piesku 59 kg/m2, výška 1,9 - 5 m</t>
  </si>
  <si>
    <t>1233177976</t>
  </si>
  <si>
    <t>Piesok kremičitý ST 10/40, frakcia 1,0-4,0 mm</t>
  </si>
  <si>
    <t>-2137574689</t>
  </si>
  <si>
    <t>06 - SO 06 Žumpa 40m3</t>
  </si>
  <si>
    <t xml:space="preserve">    23-M - Montáže potrubia</t>
  </si>
  <si>
    <t>Výkop nezapaženej jamy v hornine 3, do 100 m3</t>
  </si>
  <si>
    <t>-1379992699</t>
  </si>
  <si>
    <t>Hĺbenie nezapažených jám a zárezov. Príplatok za lepivosť horniny 3</t>
  </si>
  <si>
    <t>2014211672</t>
  </si>
  <si>
    <t>448003339</t>
  </si>
  <si>
    <t>-902523629</t>
  </si>
  <si>
    <t>Odstránemie paženia stien výkopov, záťažné hĺbky do 8 m</t>
  </si>
  <si>
    <t>1532558464</t>
  </si>
  <si>
    <t>Paženie stien bez rozopretia alebo vzopretia s ponechaním pažín záťažné hĺbky do 8 m</t>
  </si>
  <si>
    <t>-2102230437</t>
  </si>
  <si>
    <t>Zásyp sypaninou so zhutnením jám, šachiet, rýh, zárezov alebo okolo objektov do 100 m3</t>
  </si>
  <si>
    <t>-1825743387</t>
  </si>
  <si>
    <t>779369743</t>
  </si>
  <si>
    <t>Obsyp objektov sypaninou z vhodných hornín 1 až 4 s prehodením sypaniny</t>
  </si>
  <si>
    <t>293656130</t>
  </si>
  <si>
    <t>104820741</t>
  </si>
  <si>
    <t>Lôžko pod potrubie, stoky a drobné objekty, v otvorenom výkope z piesku a štrkopiesku do 63 mm</t>
  </si>
  <si>
    <t>-1407605619</t>
  </si>
  <si>
    <t>Dosky, bloky, sedlá z betónu v otvorenom výkope tr. C 20/25</t>
  </si>
  <si>
    <t>2003757174</t>
  </si>
  <si>
    <t>Výstuž mazanín z betónov (z kameniva) a z ľahkých betónov zo sietí KARI, priemer drôtu 8/8 mm, veľkosť oka 100x100 mm</t>
  </si>
  <si>
    <t>-1975225640</t>
  </si>
  <si>
    <t>Montáž kanalizačného PP potrubia hladkého plnostenného SN 10 DN 160</t>
  </si>
  <si>
    <t>1613420690</t>
  </si>
  <si>
    <t>Rúra KG 2000 PP, SN 10, DN 160 dĺ. 5 m hladká pre gravitačnú kanalizáciu, WAVIN</t>
  </si>
  <si>
    <t>1441747264</t>
  </si>
  <si>
    <t>Osadenie poklopu liatinového a oceľového vrátane rámu hmotn. nad 50 do 100 kg</t>
  </si>
  <si>
    <t>233530906</t>
  </si>
  <si>
    <t>Poklop plný, tr. zaťaženia D400, pre PP revízne šachty DN 200</t>
  </si>
  <si>
    <t>2066653905</t>
  </si>
  <si>
    <t>Obetónovanie potrubia alebo muriva stôk betónom  prostým tr. C 16/20 v otvorenom výkope</t>
  </si>
  <si>
    <t>-560402627</t>
  </si>
  <si>
    <t>Presun hmôt pre rúrové vedenie hĺbené z rúr z plast., hmôt alebo sklolamin. v otvorenom výkope</t>
  </si>
  <si>
    <t>-1951191451</t>
  </si>
  <si>
    <t>Izolácia proti zemnej vlhkosti,povrchovej a tlakovej vode do 1,0 bar dvojzložkovou flexibilnou zmesou vodorovná</t>
  </si>
  <si>
    <t>1959375090</t>
  </si>
  <si>
    <t>Izolácia proti zemnej vlhkosti,povrchovej a tlakovej vode do 1,0 bar dvojzložkovou flexibilnou zmesou zvislá</t>
  </si>
  <si>
    <t>1952765</t>
  </si>
  <si>
    <t>Zhotovenie izolácie proti zemnej vlhkosti nopovou fóloiu položenou voľne na ploche zvislej</t>
  </si>
  <si>
    <t>1790984707</t>
  </si>
  <si>
    <t>Profilovaná fólia z HDPE DELTA-EQ DRAIN, rozmer 12,5x2,4 m, výška nopov 9 mm, pevnosť v tlaku 200 kN/m2, s nakašírovanou geotextíliou z PP, DORKEN</t>
  </si>
  <si>
    <t>-1742015911</t>
  </si>
  <si>
    <t>-1323618190</t>
  </si>
  <si>
    <t>Montáže potrubia</t>
  </si>
  <si>
    <t>Montáž nádrže hospodárstva 20 m3</t>
  </si>
  <si>
    <t>1578910848</t>
  </si>
  <si>
    <t xml:space="preserve">Zumpa betonova nádrž, lxšxv 4800x3000x2150 mm, objem nádrže 20 m3, železobetónová, vratane dopravy </t>
  </si>
  <si>
    <t>-1585684031</t>
  </si>
  <si>
    <t xml:space="preserve">Nadstavec </t>
  </si>
  <si>
    <t>1534747608</t>
  </si>
  <si>
    <t xml:space="preserve">07 - SO 07 Mostova váha </t>
  </si>
  <si>
    <t xml:space="preserve">    33-M - Montáže dopravných zariadení, skladových zariadení a váh</t>
  </si>
  <si>
    <t>OST - Ostatné</t>
  </si>
  <si>
    <t>-734431427</t>
  </si>
  <si>
    <t>-123586598</t>
  </si>
  <si>
    <t>Vodorovné premiestnenie výkopku z horniny 1-4 nad 20-50m</t>
  </si>
  <si>
    <t>733227192</t>
  </si>
  <si>
    <t>-757992548</t>
  </si>
  <si>
    <t>-628498766</t>
  </si>
  <si>
    <t>1382352982</t>
  </si>
  <si>
    <t>453176527</t>
  </si>
  <si>
    <t>Kotviace platne z ocele 10505</t>
  </si>
  <si>
    <t>147936283</t>
  </si>
  <si>
    <t>Základy pod stroje do 5 m3 z betónu železového tr. C 16/20, zložitosť III</t>
  </si>
  <si>
    <t>-209138912</t>
  </si>
  <si>
    <t>Presun hmôt pre budovy JKSO 801, 803,812,zvislá konštr.z tehál,tvárnic,z kovu výšky do 6 m</t>
  </si>
  <si>
    <t>1694709296</t>
  </si>
  <si>
    <t>303726130</t>
  </si>
  <si>
    <t>-1917747756</t>
  </si>
  <si>
    <t>-657307265</t>
  </si>
  <si>
    <t>Montáže dopravných zariadení, skladových zariadení a váh</t>
  </si>
  <si>
    <t>Mostová váha typ TRA 40 t/10 x 3.0 m</t>
  </si>
  <si>
    <t>-717290730</t>
  </si>
  <si>
    <t>Betronova mostova vaha HEM CLASSIC vratane dopravy</t>
  </si>
  <si>
    <t>1355437355</t>
  </si>
  <si>
    <t xml:space="preserve">Vážny personály počitač PC so zaznamom a tenziometrickým snimačom s bezpečnostnym preťažením </t>
  </si>
  <si>
    <t>-1496873611</t>
  </si>
  <si>
    <t xml:space="preserve">Geodeticke zameranie </t>
  </si>
  <si>
    <t>-843860801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</si>
</sst>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 x14ac:knownFonts="1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sz val="10"/>
      <color rgb="FF464646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1" fillId="5" borderId="0" xfId="0" applyFont="1" applyFill="1" applyAlignment="1">
      <alignment horizontal="left" vertical="center"/>
    </xf>
    <xf numFmtId="4" fontId="21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167" fontId="32" fillId="3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2" fillId="3" borderId="19" xfId="0" applyFont="1" applyFill="1" applyBorder="1" applyAlignment="1" applyProtection="1">
      <alignment horizontal="left" vertical="center"/>
      <protection locked="0"/>
    </xf>
    <xf numFmtId="0" fontId="32" fillId="0" borderId="20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abSelected="1" workbookViewId="0"/>
  </sheetViews>
  <sheetFormatPr defaultRowHeight="10.3" x14ac:dyDescent="0.25"/>
  <cols>
    <col min="1" max="1" width="8.36328125" style="1" customWidth="1"/>
    <col min="2" max="2" width="1.6328125" style="1" customWidth="1"/>
    <col min="3" max="3" width="4.1796875" style="1" customWidth="1"/>
    <col min="4" max="33" width="2.6328125" style="1" customWidth="1"/>
    <col min="34" max="34" width="3.36328125" style="1" customWidth="1"/>
    <col min="35" max="35" width="31.6328125" style="1" customWidth="1"/>
    <col min="36" max="37" width="2.453125" style="1" customWidth="1"/>
    <col min="38" max="38" width="8.36328125" style="1" customWidth="1"/>
    <col min="39" max="39" width="3.36328125" style="1" customWidth="1"/>
    <col min="40" max="40" width="13.36328125" style="1" customWidth="1"/>
    <col min="41" max="41" width="7.453125" style="1" customWidth="1"/>
    <col min="42" max="42" width="4.1796875" style="1" customWidth="1"/>
    <col min="43" max="43" width="15.6328125" style="1" hidden="1" customWidth="1"/>
    <col min="44" max="44" width="13.6328125" style="1" customWidth="1"/>
    <col min="45" max="47" width="25.81640625" style="1" hidden="1" customWidth="1"/>
    <col min="48" max="49" width="21.6328125" style="1" hidden="1" customWidth="1"/>
    <col min="50" max="51" width="25" style="1" hidden="1" customWidth="1"/>
    <col min="52" max="52" width="21.6328125" style="1" hidden="1" customWidth="1"/>
    <col min="53" max="53" width="19.1796875" style="1" hidden="1" customWidth="1"/>
    <col min="54" max="54" width="25" style="1" hidden="1" customWidth="1"/>
    <col min="55" max="55" width="21.6328125" style="1" hidden="1" customWidth="1"/>
    <col min="56" max="56" width="19.1796875" style="1" hidden="1" customWidth="1"/>
    <col min="57" max="57" width="66.453125" style="1" customWidth="1"/>
    <col min="71" max="91" width="9.36328125" style="1" hidden="1"/>
  </cols>
  <sheetData>
    <row r="1" spans="1:74" x14ac:dyDescent="0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7" customHeight="1" x14ac:dyDescent="0.25">
      <c r="AR2" s="187" t="s">
        <v>5</v>
      </c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S2" s="14" t="s">
        <v>6</v>
      </c>
      <c r="BT2" s="14" t="s">
        <v>7</v>
      </c>
    </row>
    <row r="3" spans="1:74" s="1" customFormat="1" ht="7" customHeight="1" x14ac:dyDescent="0.25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5" customHeight="1" x14ac:dyDescent="0.25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 x14ac:dyDescent="0.25">
      <c r="B5" s="17"/>
      <c r="D5" s="21" t="s">
        <v>11</v>
      </c>
      <c r="K5" s="199" t="s">
        <v>12</v>
      </c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R5" s="17"/>
      <c r="BE5" s="196" t="s">
        <v>13</v>
      </c>
      <c r="BS5" s="14" t="s">
        <v>6</v>
      </c>
    </row>
    <row r="6" spans="1:74" s="1" customFormat="1" ht="37" customHeight="1" x14ac:dyDescent="0.25">
      <c r="B6" s="17"/>
      <c r="D6" s="23" t="s">
        <v>14</v>
      </c>
      <c r="K6" s="200" t="s">
        <v>15</v>
      </c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R6" s="17"/>
      <c r="BE6" s="197"/>
      <c r="BS6" s="14" t="s">
        <v>6</v>
      </c>
    </row>
    <row r="7" spans="1:74" s="1" customFormat="1" ht="12" customHeight="1" x14ac:dyDescent="0.25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197"/>
      <c r="BS7" s="14" t="s">
        <v>6</v>
      </c>
    </row>
    <row r="8" spans="1:74" s="1" customFormat="1" ht="12" customHeight="1" x14ac:dyDescent="0.25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197"/>
      <c r="BS8" s="14" t="s">
        <v>6</v>
      </c>
    </row>
    <row r="9" spans="1:74" s="1" customFormat="1" ht="14.5" customHeight="1" x14ac:dyDescent="0.25">
      <c r="B9" s="17"/>
      <c r="AR9" s="17"/>
      <c r="BE9" s="197"/>
      <c r="BS9" s="14" t="s">
        <v>6</v>
      </c>
    </row>
    <row r="10" spans="1:74" s="1" customFormat="1" ht="12" customHeight="1" x14ac:dyDescent="0.25">
      <c r="B10" s="17"/>
      <c r="D10" s="24" t="s">
        <v>22</v>
      </c>
      <c r="AK10" s="24" t="s">
        <v>23</v>
      </c>
      <c r="AN10" s="22" t="s">
        <v>24</v>
      </c>
      <c r="AR10" s="17"/>
      <c r="BE10" s="197"/>
      <c r="BS10" s="14" t="s">
        <v>6</v>
      </c>
    </row>
    <row r="11" spans="1:74" s="1" customFormat="1" ht="18.45" customHeight="1" x14ac:dyDescent="0.25">
      <c r="B11" s="17"/>
      <c r="E11" s="22" t="s">
        <v>25</v>
      </c>
      <c r="AK11" s="24" t="s">
        <v>26</v>
      </c>
      <c r="AN11" s="22" t="s">
        <v>1</v>
      </c>
      <c r="AR11" s="17"/>
      <c r="BE11" s="197"/>
      <c r="BS11" s="14" t="s">
        <v>6</v>
      </c>
    </row>
    <row r="12" spans="1:74" s="1" customFormat="1" ht="7" customHeight="1" x14ac:dyDescent="0.25">
      <c r="B12" s="17"/>
      <c r="AR12" s="17"/>
      <c r="BE12" s="197"/>
      <c r="BS12" s="14" t="s">
        <v>6</v>
      </c>
    </row>
    <row r="13" spans="1:74" s="1" customFormat="1" ht="12" customHeight="1" x14ac:dyDescent="0.25">
      <c r="B13" s="17"/>
      <c r="D13" s="24" t="s">
        <v>27</v>
      </c>
      <c r="AK13" s="24" t="s">
        <v>23</v>
      </c>
      <c r="AN13" s="26" t="s">
        <v>28</v>
      </c>
      <c r="AR13" s="17"/>
      <c r="BE13" s="197"/>
      <c r="BS13" s="14" t="s">
        <v>6</v>
      </c>
    </row>
    <row r="14" spans="1:74" ht="12.45" x14ac:dyDescent="0.25">
      <c r="B14" s="17"/>
      <c r="E14" s="201" t="s">
        <v>28</v>
      </c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4" t="s">
        <v>26</v>
      </c>
      <c r="AN14" s="26" t="s">
        <v>28</v>
      </c>
      <c r="AR14" s="17"/>
      <c r="BE14" s="197"/>
      <c r="BS14" s="14" t="s">
        <v>6</v>
      </c>
    </row>
    <row r="15" spans="1:74" s="1" customFormat="1" ht="7" customHeight="1" x14ac:dyDescent="0.25">
      <c r="B15" s="17"/>
      <c r="AR15" s="17"/>
      <c r="BE15" s="197"/>
      <c r="BS15" s="14" t="s">
        <v>3</v>
      </c>
    </row>
    <row r="16" spans="1:74" s="1" customFormat="1" ht="12" customHeight="1" x14ac:dyDescent="0.25">
      <c r="B16" s="17"/>
      <c r="D16" s="24" t="s">
        <v>29</v>
      </c>
      <c r="AK16" s="24" t="s">
        <v>23</v>
      </c>
      <c r="AN16" s="22" t="s">
        <v>1</v>
      </c>
      <c r="AR16" s="17"/>
      <c r="BE16" s="197"/>
      <c r="BS16" s="14" t="s">
        <v>3</v>
      </c>
    </row>
    <row r="17" spans="1:71" s="1" customFormat="1" ht="18.45" customHeight="1" x14ac:dyDescent="0.25">
      <c r="B17" s="17"/>
      <c r="E17" s="22" t="s">
        <v>30</v>
      </c>
      <c r="AK17" s="24" t="s">
        <v>26</v>
      </c>
      <c r="AN17" s="22" t="s">
        <v>1</v>
      </c>
      <c r="AR17" s="17"/>
      <c r="BE17" s="197"/>
      <c r="BS17" s="14" t="s">
        <v>31</v>
      </c>
    </row>
    <row r="18" spans="1:71" s="1" customFormat="1" ht="7" customHeight="1" x14ac:dyDescent="0.25">
      <c r="B18" s="17"/>
      <c r="AR18" s="17"/>
      <c r="BE18" s="197"/>
      <c r="BS18" s="14" t="s">
        <v>32</v>
      </c>
    </row>
    <row r="19" spans="1:71" s="1" customFormat="1" ht="12" customHeight="1" x14ac:dyDescent="0.25">
      <c r="B19" s="17"/>
      <c r="D19" s="24" t="s">
        <v>33</v>
      </c>
      <c r="AK19" s="24" t="s">
        <v>23</v>
      </c>
      <c r="AN19" s="22" t="s">
        <v>1</v>
      </c>
      <c r="AR19" s="17"/>
      <c r="BE19" s="197"/>
      <c r="BS19" s="14" t="s">
        <v>32</v>
      </c>
    </row>
    <row r="20" spans="1:71" s="1" customFormat="1" ht="18.45" customHeight="1" x14ac:dyDescent="0.25">
      <c r="B20" s="17"/>
      <c r="E20" s="22" t="s">
        <v>30</v>
      </c>
      <c r="AK20" s="24" t="s">
        <v>26</v>
      </c>
      <c r="AN20" s="22" t="s">
        <v>1</v>
      </c>
      <c r="AR20" s="17"/>
      <c r="BE20" s="197"/>
      <c r="BS20" s="14" t="s">
        <v>31</v>
      </c>
    </row>
    <row r="21" spans="1:71" s="1" customFormat="1" ht="7" customHeight="1" x14ac:dyDescent="0.25">
      <c r="B21" s="17"/>
      <c r="AR21" s="17"/>
      <c r="BE21" s="197"/>
    </row>
    <row r="22" spans="1:71" s="1" customFormat="1" ht="12" customHeight="1" x14ac:dyDescent="0.25">
      <c r="B22" s="17"/>
      <c r="D22" s="24" t="s">
        <v>34</v>
      </c>
      <c r="AR22" s="17"/>
      <c r="BE22" s="197"/>
    </row>
    <row r="23" spans="1:71" s="1" customFormat="1" ht="16.5" customHeight="1" x14ac:dyDescent="0.25">
      <c r="B23" s="17"/>
      <c r="E23" s="203" t="s">
        <v>1</v>
      </c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R23" s="17"/>
      <c r="BE23" s="197"/>
    </row>
    <row r="24" spans="1:71" s="1" customFormat="1" ht="7" customHeight="1" x14ac:dyDescent="0.25">
      <c r="B24" s="17"/>
      <c r="AR24" s="17"/>
      <c r="BE24" s="197"/>
    </row>
    <row r="25" spans="1:71" s="1" customFormat="1" ht="7" customHeight="1" x14ac:dyDescent="0.25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7"/>
    </row>
    <row r="26" spans="1:71" s="2" customFormat="1" ht="25.95" customHeight="1" x14ac:dyDescent="0.25">
      <c r="A26" s="29"/>
      <c r="B26" s="30"/>
      <c r="C26" s="29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4">
        <f>ROUND(AG94,2)</f>
        <v>0</v>
      </c>
      <c r="AL26" s="205"/>
      <c r="AM26" s="205"/>
      <c r="AN26" s="205"/>
      <c r="AO26" s="205"/>
      <c r="AP26" s="29"/>
      <c r="AQ26" s="29"/>
      <c r="AR26" s="30"/>
      <c r="BE26" s="197"/>
    </row>
    <row r="27" spans="1:71" s="2" customFormat="1" ht="7" customHeight="1" x14ac:dyDescent="0.25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7"/>
    </row>
    <row r="28" spans="1:71" s="2" customFormat="1" ht="12.45" x14ac:dyDescent="0.2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6" t="s">
        <v>36</v>
      </c>
      <c r="M28" s="206"/>
      <c r="N28" s="206"/>
      <c r="O28" s="206"/>
      <c r="P28" s="206"/>
      <c r="Q28" s="29"/>
      <c r="R28" s="29"/>
      <c r="S28" s="29"/>
      <c r="T28" s="29"/>
      <c r="U28" s="29"/>
      <c r="V28" s="29"/>
      <c r="W28" s="206" t="s">
        <v>37</v>
      </c>
      <c r="X28" s="206"/>
      <c r="Y28" s="206"/>
      <c r="Z28" s="206"/>
      <c r="AA28" s="206"/>
      <c r="AB28" s="206"/>
      <c r="AC28" s="206"/>
      <c r="AD28" s="206"/>
      <c r="AE28" s="206"/>
      <c r="AF28" s="29"/>
      <c r="AG28" s="29"/>
      <c r="AH28" s="29"/>
      <c r="AI28" s="29"/>
      <c r="AJ28" s="29"/>
      <c r="AK28" s="206" t="s">
        <v>38</v>
      </c>
      <c r="AL28" s="206"/>
      <c r="AM28" s="206"/>
      <c r="AN28" s="206"/>
      <c r="AO28" s="206"/>
      <c r="AP28" s="29"/>
      <c r="AQ28" s="29"/>
      <c r="AR28" s="30"/>
      <c r="BE28" s="197"/>
    </row>
    <row r="29" spans="1:71" s="3" customFormat="1" ht="14.5" customHeight="1" x14ac:dyDescent="0.25">
      <c r="B29" s="34"/>
      <c r="D29" s="24" t="s">
        <v>39</v>
      </c>
      <c r="F29" s="24" t="s">
        <v>40</v>
      </c>
      <c r="L29" s="191">
        <v>0.2</v>
      </c>
      <c r="M29" s="190"/>
      <c r="N29" s="190"/>
      <c r="O29" s="190"/>
      <c r="P29" s="190"/>
      <c r="W29" s="189">
        <f>ROUND(AZ94, 2)</f>
        <v>0</v>
      </c>
      <c r="X29" s="190"/>
      <c r="Y29" s="190"/>
      <c r="Z29" s="190"/>
      <c r="AA29" s="190"/>
      <c r="AB29" s="190"/>
      <c r="AC29" s="190"/>
      <c r="AD29" s="190"/>
      <c r="AE29" s="190"/>
      <c r="AK29" s="189">
        <f>ROUND(AV94, 2)</f>
        <v>0</v>
      </c>
      <c r="AL29" s="190"/>
      <c r="AM29" s="190"/>
      <c r="AN29" s="190"/>
      <c r="AO29" s="190"/>
      <c r="AR29" s="34"/>
      <c r="BE29" s="198"/>
    </row>
    <row r="30" spans="1:71" s="3" customFormat="1" ht="14.5" customHeight="1" x14ac:dyDescent="0.25">
      <c r="B30" s="34"/>
      <c r="F30" s="24" t="s">
        <v>41</v>
      </c>
      <c r="L30" s="191">
        <v>0.2</v>
      </c>
      <c r="M30" s="190"/>
      <c r="N30" s="190"/>
      <c r="O30" s="190"/>
      <c r="P30" s="190"/>
      <c r="W30" s="189">
        <f>ROUND(BA94, 2)</f>
        <v>0</v>
      </c>
      <c r="X30" s="190"/>
      <c r="Y30" s="190"/>
      <c r="Z30" s="190"/>
      <c r="AA30" s="190"/>
      <c r="AB30" s="190"/>
      <c r="AC30" s="190"/>
      <c r="AD30" s="190"/>
      <c r="AE30" s="190"/>
      <c r="AK30" s="189">
        <f>ROUND(AW94, 2)</f>
        <v>0</v>
      </c>
      <c r="AL30" s="190"/>
      <c r="AM30" s="190"/>
      <c r="AN30" s="190"/>
      <c r="AO30" s="190"/>
      <c r="AR30" s="34"/>
      <c r="BE30" s="198"/>
    </row>
    <row r="31" spans="1:71" s="3" customFormat="1" ht="14.5" hidden="1" customHeight="1" x14ac:dyDescent="0.25">
      <c r="B31" s="34"/>
      <c r="F31" s="24" t="s">
        <v>42</v>
      </c>
      <c r="L31" s="191">
        <v>0.2</v>
      </c>
      <c r="M31" s="190"/>
      <c r="N31" s="190"/>
      <c r="O31" s="190"/>
      <c r="P31" s="190"/>
      <c r="W31" s="189">
        <f>ROUND(BB94, 2)</f>
        <v>0</v>
      </c>
      <c r="X31" s="190"/>
      <c r="Y31" s="190"/>
      <c r="Z31" s="190"/>
      <c r="AA31" s="190"/>
      <c r="AB31" s="190"/>
      <c r="AC31" s="190"/>
      <c r="AD31" s="190"/>
      <c r="AE31" s="190"/>
      <c r="AK31" s="189">
        <v>0</v>
      </c>
      <c r="AL31" s="190"/>
      <c r="AM31" s="190"/>
      <c r="AN31" s="190"/>
      <c r="AO31" s="190"/>
      <c r="AR31" s="34"/>
      <c r="BE31" s="198"/>
    </row>
    <row r="32" spans="1:71" s="3" customFormat="1" ht="14.5" hidden="1" customHeight="1" x14ac:dyDescent="0.25">
      <c r="B32" s="34"/>
      <c r="F32" s="24" t="s">
        <v>43</v>
      </c>
      <c r="L32" s="191">
        <v>0.2</v>
      </c>
      <c r="M32" s="190"/>
      <c r="N32" s="190"/>
      <c r="O32" s="190"/>
      <c r="P32" s="190"/>
      <c r="W32" s="189">
        <f>ROUND(BC94, 2)</f>
        <v>0</v>
      </c>
      <c r="X32" s="190"/>
      <c r="Y32" s="190"/>
      <c r="Z32" s="190"/>
      <c r="AA32" s="190"/>
      <c r="AB32" s="190"/>
      <c r="AC32" s="190"/>
      <c r="AD32" s="190"/>
      <c r="AE32" s="190"/>
      <c r="AK32" s="189">
        <v>0</v>
      </c>
      <c r="AL32" s="190"/>
      <c r="AM32" s="190"/>
      <c r="AN32" s="190"/>
      <c r="AO32" s="190"/>
      <c r="AR32" s="34"/>
      <c r="BE32" s="198"/>
    </row>
    <row r="33" spans="1:57" s="3" customFormat="1" ht="14.5" hidden="1" customHeight="1" x14ac:dyDescent="0.25">
      <c r="B33" s="34"/>
      <c r="F33" s="24" t="s">
        <v>44</v>
      </c>
      <c r="L33" s="191">
        <v>0</v>
      </c>
      <c r="M33" s="190"/>
      <c r="N33" s="190"/>
      <c r="O33" s="190"/>
      <c r="P33" s="190"/>
      <c r="W33" s="189">
        <f>ROUND(BD94, 2)</f>
        <v>0</v>
      </c>
      <c r="X33" s="190"/>
      <c r="Y33" s="190"/>
      <c r="Z33" s="190"/>
      <c r="AA33" s="190"/>
      <c r="AB33" s="190"/>
      <c r="AC33" s="190"/>
      <c r="AD33" s="190"/>
      <c r="AE33" s="190"/>
      <c r="AK33" s="189">
        <v>0</v>
      </c>
      <c r="AL33" s="190"/>
      <c r="AM33" s="190"/>
      <c r="AN33" s="190"/>
      <c r="AO33" s="190"/>
      <c r="AR33" s="34"/>
      <c r="BE33" s="198"/>
    </row>
    <row r="34" spans="1:57" s="2" customFormat="1" ht="7" customHeight="1" x14ac:dyDescent="0.25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7"/>
    </row>
    <row r="35" spans="1:57" s="2" customFormat="1" ht="25.95" customHeight="1" x14ac:dyDescent="0.25">
      <c r="A35" s="29"/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195" t="s">
        <v>47</v>
      </c>
      <c r="Y35" s="193"/>
      <c r="Z35" s="193"/>
      <c r="AA35" s="193"/>
      <c r="AB35" s="193"/>
      <c r="AC35" s="37"/>
      <c r="AD35" s="37"/>
      <c r="AE35" s="37"/>
      <c r="AF35" s="37"/>
      <c r="AG35" s="37"/>
      <c r="AH35" s="37"/>
      <c r="AI35" s="37"/>
      <c r="AJ35" s="37"/>
      <c r="AK35" s="192">
        <f>SUM(AK26:AK33)</f>
        <v>0</v>
      </c>
      <c r="AL35" s="193"/>
      <c r="AM35" s="193"/>
      <c r="AN35" s="193"/>
      <c r="AO35" s="194"/>
      <c r="AP35" s="35"/>
      <c r="AQ35" s="35"/>
      <c r="AR35" s="30"/>
      <c r="BE35" s="29"/>
    </row>
    <row r="36" spans="1:57" s="2" customFormat="1" ht="7" customHeight="1" x14ac:dyDescent="0.25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5" customHeight="1" x14ac:dyDescent="0.25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5" customHeight="1" x14ac:dyDescent="0.25">
      <c r="B38" s="17"/>
      <c r="AR38" s="17"/>
    </row>
    <row r="39" spans="1:57" s="1" customFormat="1" ht="14.5" customHeight="1" x14ac:dyDescent="0.25">
      <c r="B39" s="17"/>
      <c r="AR39" s="17"/>
    </row>
    <row r="40" spans="1:57" s="1" customFormat="1" ht="14.5" customHeight="1" x14ac:dyDescent="0.25">
      <c r="B40" s="17"/>
      <c r="AR40" s="17"/>
    </row>
    <row r="41" spans="1:57" s="1" customFormat="1" ht="14.5" customHeight="1" x14ac:dyDescent="0.25">
      <c r="B41" s="17"/>
      <c r="AR41" s="17"/>
    </row>
    <row r="42" spans="1:57" s="1" customFormat="1" ht="14.5" customHeight="1" x14ac:dyDescent="0.25">
      <c r="B42" s="17"/>
      <c r="AR42" s="17"/>
    </row>
    <row r="43" spans="1:57" s="1" customFormat="1" ht="14.5" customHeight="1" x14ac:dyDescent="0.25">
      <c r="B43" s="17"/>
      <c r="AR43" s="17"/>
    </row>
    <row r="44" spans="1:57" s="1" customFormat="1" ht="14.5" customHeight="1" x14ac:dyDescent="0.25">
      <c r="B44" s="17"/>
      <c r="AR44" s="17"/>
    </row>
    <row r="45" spans="1:57" s="1" customFormat="1" ht="14.5" customHeight="1" x14ac:dyDescent="0.25">
      <c r="B45" s="17"/>
      <c r="AR45" s="17"/>
    </row>
    <row r="46" spans="1:57" s="1" customFormat="1" ht="14.5" customHeight="1" x14ac:dyDescent="0.25">
      <c r="B46" s="17"/>
      <c r="AR46" s="17"/>
    </row>
    <row r="47" spans="1:57" s="1" customFormat="1" ht="14.5" customHeight="1" x14ac:dyDescent="0.25">
      <c r="B47" s="17"/>
      <c r="AR47" s="17"/>
    </row>
    <row r="48" spans="1:57" s="1" customFormat="1" ht="14.5" customHeight="1" x14ac:dyDescent="0.25">
      <c r="B48" s="17"/>
      <c r="AR48" s="17"/>
    </row>
    <row r="49" spans="1:57" s="2" customFormat="1" ht="14.5" customHeight="1" x14ac:dyDescent="0.25">
      <c r="B49" s="39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9"/>
    </row>
    <row r="50" spans="1:57" x14ac:dyDescent="0.25">
      <c r="B50" s="17"/>
      <c r="AR50" s="17"/>
    </row>
    <row r="51" spans="1:57" x14ac:dyDescent="0.25">
      <c r="B51" s="17"/>
      <c r="AR51" s="17"/>
    </row>
    <row r="52" spans="1:57" x14ac:dyDescent="0.25">
      <c r="B52" s="17"/>
      <c r="AR52" s="17"/>
    </row>
    <row r="53" spans="1:57" x14ac:dyDescent="0.25">
      <c r="B53" s="17"/>
      <c r="AR53" s="17"/>
    </row>
    <row r="54" spans="1:57" x14ac:dyDescent="0.25">
      <c r="B54" s="17"/>
      <c r="AR54" s="17"/>
    </row>
    <row r="55" spans="1:57" x14ac:dyDescent="0.25">
      <c r="B55" s="17"/>
      <c r="AR55" s="17"/>
    </row>
    <row r="56" spans="1:57" x14ac:dyDescent="0.25">
      <c r="B56" s="17"/>
      <c r="AR56" s="17"/>
    </row>
    <row r="57" spans="1:57" x14ac:dyDescent="0.25">
      <c r="B57" s="17"/>
      <c r="AR57" s="17"/>
    </row>
    <row r="58" spans="1:57" x14ac:dyDescent="0.25">
      <c r="B58" s="17"/>
      <c r="AR58" s="17"/>
    </row>
    <row r="59" spans="1:57" x14ac:dyDescent="0.25">
      <c r="B59" s="17"/>
      <c r="AR59" s="17"/>
    </row>
    <row r="60" spans="1:57" s="2" customFormat="1" ht="12.45" x14ac:dyDescent="0.25">
      <c r="A60" s="29"/>
      <c r="B60" s="30"/>
      <c r="C60" s="29"/>
      <c r="D60" s="42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50</v>
      </c>
      <c r="AI60" s="32"/>
      <c r="AJ60" s="32"/>
      <c r="AK60" s="32"/>
      <c r="AL60" s="32"/>
      <c r="AM60" s="42" t="s">
        <v>51</v>
      </c>
      <c r="AN60" s="32"/>
      <c r="AO60" s="32"/>
      <c r="AP60" s="29"/>
      <c r="AQ60" s="29"/>
      <c r="AR60" s="30"/>
      <c r="BE60" s="29"/>
    </row>
    <row r="61" spans="1:57" x14ac:dyDescent="0.25">
      <c r="B61" s="17"/>
      <c r="AR61" s="17"/>
    </row>
    <row r="62" spans="1:57" x14ac:dyDescent="0.25">
      <c r="B62" s="17"/>
      <c r="AR62" s="17"/>
    </row>
    <row r="63" spans="1:57" x14ac:dyDescent="0.25">
      <c r="B63" s="17"/>
      <c r="AR63" s="17"/>
    </row>
    <row r="64" spans="1:57" s="2" customFormat="1" ht="12.45" x14ac:dyDescent="0.25">
      <c r="A64" s="29"/>
      <c r="B64" s="30"/>
      <c r="C64" s="29"/>
      <c r="D64" s="40" t="s">
        <v>52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53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x14ac:dyDescent="0.25">
      <c r="B65" s="17"/>
      <c r="AR65" s="17"/>
    </row>
    <row r="66" spans="1:57" x14ac:dyDescent="0.25">
      <c r="B66" s="17"/>
      <c r="AR66" s="17"/>
    </row>
    <row r="67" spans="1:57" x14ac:dyDescent="0.25">
      <c r="B67" s="17"/>
      <c r="AR67" s="17"/>
    </row>
    <row r="68" spans="1:57" x14ac:dyDescent="0.25">
      <c r="B68" s="17"/>
      <c r="AR68" s="17"/>
    </row>
    <row r="69" spans="1:57" x14ac:dyDescent="0.25">
      <c r="B69" s="17"/>
      <c r="AR69" s="17"/>
    </row>
    <row r="70" spans="1:57" x14ac:dyDescent="0.25">
      <c r="B70" s="17"/>
      <c r="AR70" s="17"/>
    </row>
    <row r="71" spans="1:57" x14ac:dyDescent="0.25">
      <c r="B71" s="17"/>
      <c r="AR71" s="17"/>
    </row>
    <row r="72" spans="1:57" x14ac:dyDescent="0.25">
      <c r="B72" s="17"/>
      <c r="AR72" s="17"/>
    </row>
    <row r="73" spans="1:57" x14ac:dyDescent="0.25">
      <c r="B73" s="17"/>
      <c r="AR73" s="17"/>
    </row>
    <row r="74" spans="1:57" x14ac:dyDescent="0.25">
      <c r="B74" s="17"/>
      <c r="AR74" s="17"/>
    </row>
    <row r="75" spans="1:57" s="2" customFormat="1" ht="12.45" x14ac:dyDescent="0.25">
      <c r="A75" s="29"/>
      <c r="B75" s="30"/>
      <c r="C75" s="29"/>
      <c r="D75" s="42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50</v>
      </c>
      <c r="AI75" s="32"/>
      <c r="AJ75" s="32"/>
      <c r="AK75" s="32"/>
      <c r="AL75" s="32"/>
      <c r="AM75" s="42" t="s">
        <v>51</v>
      </c>
      <c r="AN75" s="32"/>
      <c r="AO75" s="32"/>
      <c r="AP75" s="29"/>
      <c r="AQ75" s="29"/>
      <c r="AR75" s="30"/>
      <c r="BE75" s="29"/>
    </row>
    <row r="76" spans="1:57" s="2" customFormat="1" x14ac:dyDescent="0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7" customHeight="1" x14ac:dyDescent="0.25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7" customHeight="1" x14ac:dyDescent="0.25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5" customHeight="1" x14ac:dyDescent="0.25">
      <c r="A82" s="29"/>
      <c r="B82" s="30"/>
      <c r="C82" s="18" t="s">
        <v>54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7" customHeight="1" x14ac:dyDescent="0.25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 x14ac:dyDescent="0.25">
      <c r="B84" s="48"/>
      <c r="C84" s="24" t="s">
        <v>11</v>
      </c>
      <c r="L84" s="4" t="str">
        <f>K5</f>
        <v>13707-2</v>
      </c>
      <c r="AR84" s="48"/>
    </row>
    <row r="85" spans="1:91" s="5" customFormat="1" ht="37" customHeight="1" x14ac:dyDescent="0.25">
      <c r="B85" s="49"/>
      <c r="C85" s="50" t="s">
        <v>14</v>
      </c>
      <c r="L85" s="217" t="str">
        <f>K6</f>
        <v>Areál na spracovanie biologickeho odpadu</v>
      </c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R85" s="49"/>
    </row>
    <row r="86" spans="1:91" s="2" customFormat="1" ht="7" customHeight="1" x14ac:dyDescent="0.25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 x14ac:dyDescent="0.25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Nový Ruskov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219" t="str">
        <f>IF(AN8= "","",AN8)</f>
        <v>25. 11. 2019</v>
      </c>
      <c r="AN87" s="219"/>
      <c r="AO87" s="29"/>
      <c r="AP87" s="29"/>
      <c r="AQ87" s="29"/>
      <c r="AR87" s="30"/>
      <c r="BE87" s="29"/>
    </row>
    <row r="88" spans="1:91" s="2" customFormat="1" ht="7" customHeight="1" x14ac:dyDescent="0.25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5" customHeight="1" x14ac:dyDescent="0.25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WASTER, s.r.o.  Nový Ruskov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29</v>
      </c>
      <c r="AJ89" s="29"/>
      <c r="AK89" s="29"/>
      <c r="AL89" s="29"/>
      <c r="AM89" s="220" t="str">
        <f>IF(E17="","",E17)</f>
        <v xml:space="preserve"> </v>
      </c>
      <c r="AN89" s="221"/>
      <c r="AO89" s="221"/>
      <c r="AP89" s="221"/>
      <c r="AQ89" s="29"/>
      <c r="AR89" s="30"/>
      <c r="AS89" s="222" t="s">
        <v>55</v>
      </c>
      <c r="AT89" s="223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5" customHeight="1" x14ac:dyDescent="0.25">
      <c r="A90" s="29"/>
      <c r="B90" s="30"/>
      <c r="C90" s="24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33</v>
      </c>
      <c r="AJ90" s="29"/>
      <c r="AK90" s="29"/>
      <c r="AL90" s="29"/>
      <c r="AM90" s="220" t="str">
        <f>IF(E20="","",E20)</f>
        <v xml:space="preserve"> </v>
      </c>
      <c r="AN90" s="221"/>
      <c r="AO90" s="221"/>
      <c r="AP90" s="221"/>
      <c r="AQ90" s="29"/>
      <c r="AR90" s="30"/>
      <c r="AS90" s="224"/>
      <c r="AT90" s="225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5" customHeight="1" x14ac:dyDescent="0.25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24"/>
      <c r="AT91" s="225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 x14ac:dyDescent="0.25">
      <c r="A92" s="29"/>
      <c r="B92" s="30"/>
      <c r="C92" s="210" t="s">
        <v>56</v>
      </c>
      <c r="D92" s="211"/>
      <c r="E92" s="211"/>
      <c r="F92" s="211"/>
      <c r="G92" s="211"/>
      <c r="H92" s="57"/>
      <c r="I92" s="213" t="s">
        <v>57</v>
      </c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2" t="s">
        <v>58</v>
      </c>
      <c r="AH92" s="211"/>
      <c r="AI92" s="211"/>
      <c r="AJ92" s="211"/>
      <c r="AK92" s="211"/>
      <c r="AL92" s="211"/>
      <c r="AM92" s="211"/>
      <c r="AN92" s="213" t="s">
        <v>59</v>
      </c>
      <c r="AO92" s="211"/>
      <c r="AP92" s="214"/>
      <c r="AQ92" s="58" t="s">
        <v>60</v>
      </c>
      <c r="AR92" s="30"/>
      <c r="AS92" s="59" t="s">
        <v>61</v>
      </c>
      <c r="AT92" s="60" t="s">
        <v>62</v>
      </c>
      <c r="AU92" s="60" t="s">
        <v>63</v>
      </c>
      <c r="AV92" s="60" t="s">
        <v>64</v>
      </c>
      <c r="AW92" s="60" t="s">
        <v>65</v>
      </c>
      <c r="AX92" s="60" t="s">
        <v>66</v>
      </c>
      <c r="AY92" s="60" t="s">
        <v>67</v>
      </c>
      <c r="AZ92" s="60" t="s">
        <v>68</v>
      </c>
      <c r="BA92" s="60" t="s">
        <v>69</v>
      </c>
      <c r="BB92" s="60" t="s">
        <v>70</v>
      </c>
      <c r="BC92" s="60" t="s">
        <v>71</v>
      </c>
      <c r="BD92" s="61" t="s">
        <v>72</v>
      </c>
      <c r="BE92" s="29"/>
    </row>
    <row r="93" spans="1:91" s="2" customFormat="1" ht="10.95" customHeight="1" x14ac:dyDescent="0.25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5" customHeight="1" x14ac:dyDescent="0.25">
      <c r="B94" s="65"/>
      <c r="C94" s="66" t="s">
        <v>73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5">
        <f>ROUND(SUM(AG95:AG101),2)</f>
        <v>0</v>
      </c>
      <c r="AH94" s="215"/>
      <c r="AI94" s="215"/>
      <c r="AJ94" s="215"/>
      <c r="AK94" s="215"/>
      <c r="AL94" s="215"/>
      <c r="AM94" s="215"/>
      <c r="AN94" s="216">
        <f t="shared" ref="AN94:AN101" si="0">SUM(AG94,AT94)</f>
        <v>0</v>
      </c>
      <c r="AO94" s="216"/>
      <c r="AP94" s="216"/>
      <c r="AQ94" s="69" t="s">
        <v>1</v>
      </c>
      <c r="AR94" s="65"/>
      <c r="AS94" s="70">
        <f>ROUND(SUM(AS95:AS101),2)</f>
        <v>0</v>
      </c>
      <c r="AT94" s="71">
        <f t="shared" ref="AT94:AT101" si="1">ROUND(SUM(AV94:AW94),2)</f>
        <v>0</v>
      </c>
      <c r="AU94" s="72">
        <f>ROUND(SUM(AU95:AU101),5)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ROUND(SUM(AZ95:AZ101),2)</f>
        <v>0</v>
      </c>
      <c r="BA94" s="71">
        <f>ROUND(SUM(BA95:BA101),2)</f>
        <v>0</v>
      </c>
      <c r="BB94" s="71">
        <f>ROUND(SUM(BB95:BB101),2)</f>
        <v>0</v>
      </c>
      <c r="BC94" s="71">
        <f>ROUND(SUM(BC95:BC101),2)</f>
        <v>0</v>
      </c>
      <c r="BD94" s="73">
        <f>ROUND(SUM(BD95:BD101),2)</f>
        <v>0</v>
      </c>
      <c r="BS94" s="74" t="s">
        <v>74</v>
      </c>
      <c r="BT94" s="74" t="s">
        <v>75</v>
      </c>
      <c r="BU94" s="75" t="s">
        <v>76</v>
      </c>
      <c r="BV94" s="74" t="s">
        <v>77</v>
      </c>
      <c r="BW94" s="74" t="s">
        <v>4</v>
      </c>
      <c r="BX94" s="74" t="s">
        <v>78</v>
      </c>
      <c r="CL94" s="74" t="s">
        <v>1</v>
      </c>
    </row>
    <row r="95" spans="1:91" s="7" customFormat="1" ht="16.5" customHeight="1" x14ac:dyDescent="0.25">
      <c r="A95" s="76" t="s">
        <v>79</v>
      </c>
      <c r="B95" s="77"/>
      <c r="C95" s="78"/>
      <c r="D95" s="209" t="s">
        <v>80</v>
      </c>
      <c r="E95" s="209"/>
      <c r="F95" s="209"/>
      <c r="G95" s="209"/>
      <c r="H95" s="209"/>
      <c r="I95" s="79"/>
      <c r="J95" s="209" t="s">
        <v>81</v>
      </c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7">
        <f>'01 - SO 01 Hala skladovacia '!J32</f>
        <v>0</v>
      </c>
      <c r="AH95" s="208"/>
      <c r="AI95" s="208"/>
      <c r="AJ95" s="208"/>
      <c r="AK95" s="208"/>
      <c r="AL95" s="208"/>
      <c r="AM95" s="208"/>
      <c r="AN95" s="207">
        <f t="shared" si="0"/>
        <v>0</v>
      </c>
      <c r="AO95" s="208"/>
      <c r="AP95" s="208"/>
      <c r="AQ95" s="80" t="s">
        <v>82</v>
      </c>
      <c r="AR95" s="77"/>
      <c r="AS95" s="81">
        <v>0</v>
      </c>
      <c r="AT95" s="82">
        <f t="shared" si="1"/>
        <v>0</v>
      </c>
      <c r="AU95" s="83">
        <f>'01 - SO 01 Hala skladovacia '!P141</f>
        <v>0</v>
      </c>
      <c r="AV95" s="82">
        <f>'01 - SO 01 Hala skladovacia '!J35</f>
        <v>0</v>
      </c>
      <c r="AW95" s="82">
        <f>'01 - SO 01 Hala skladovacia '!J36</f>
        <v>0</v>
      </c>
      <c r="AX95" s="82">
        <f>'01 - SO 01 Hala skladovacia '!J37</f>
        <v>0</v>
      </c>
      <c r="AY95" s="82">
        <f>'01 - SO 01 Hala skladovacia '!J38</f>
        <v>0</v>
      </c>
      <c r="AZ95" s="82">
        <f>'01 - SO 01 Hala skladovacia '!F35</f>
        <v>0</v>
      </c>
      <c r="BA95" s="82">
        <f>'01 - SO 01 Hala skladovacia '!F36</f>
        <v>0</v>
      </c>
      <c r="BB95" s="82">
        <f>'01 - SO 01 Hala skladovacia '!F37</f>
        <v>0</v>
      </c>
      <c r="BC95" s="82">
        <f>'01 - SO 01 Hala skladovacia '!F38</f>
        <v>0</v>
      </c>
      <c r="BD95" s="84">
        <f>'01 - SO 01 Hala skladovacia '!F39</f>
        <v>0</v>
      </c>
      <c r="BT95" s="85" t="s">
        <v>83</v>
      </c>
      <c r="BV95" s="85" t="s">
        <v>77</v>
      </c>
      <c r="BW95" s="85" t="s">
        <v>84</v>
      </c>
      <c r="BX95" s="85" t="s">
        <v>4</v>
      </c>
      <c r="CL95" s="85" t="s">
        <v>1</v>
      </c>
      <c r="CM95" s="85" t="s">
        <v>75</v>
      </c>
    </row>
    <row r="96" spans="1:91" s="7" customFormat="1" ht="16.5" customHeight="1" x14ac:dyDescent="0.25">
      <c r="A96" s="76" t="s">
        <v>79</v>
      </c>
      <c r="B96" s="77"/>
      <c r="C96" s="78"/>
      <c r="D96" s="209" t="s">
        <v>85</v>
      </c>
      <c r="E96" s="209"/>
      <c r="F96" s="209"/>
      <c r="G96" s="209"/>
      <c r="H96" s="209"/>
      <c r="I96" s="79"/>
      <c r="J96" s="209" t="s">
        <v>86</v>
      </c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7">
        <f>'02 - SO 02 Prevádzková bu...'!J32</f>
        <v>0</v>
      </c>
      <c r="AH96" s="208"/>
      <c r="AI96" s="208"/>
      <c r="AJ96" s="208"/>
      <c r="AK96" s="208"/>
      <c r="AL96" s="208"/>
      <c r="AM96" s="208"/>
      <c r="AN96" s="207">
        <f t="shared" si="0"/>
        <v>0</v>
      </c>
      <c r="AO96" s="208"/>
      <c r="AP96" s="208"/>
      <c r="AQ96" s="80" t="s">
        <v>82</v>
      </c>
      <c r="AR96" s="77"/>
      <c r="AS96" s="81">
        <v>0</v>
      </c>
      <c r="AT96" s="82">
        <f t="shared" si="1"/>
        <v>0</v>
      </c>
      <c r="AU96" s="83">
        <f>'02 - SO 02 Prevádzková bu...'!P154</f>
        <v>0</v>
      </c>
      <c r="AV96" s="82">
        <f>'02 - SO 02 Prevádzková bu...'!J35</f>
        <v>0</v>
      </c>
      <c r="AW96" s="82">
        <f>'02 - SO 02 Prevádzková bu...'!J36</f>
        <v>0</v>
      </c>
      <c r="AX96" s="82">
        <f>'02 - SO 02 Prevádzková bu...'!J37</f>
        <v>0</v>
      </c>
      <c r="AY96" s="82">
        <f>'02 - SO 02 Prevádzková bu...'!J38</f>
        <v>0</v>
      </c>
      <c r="AZ96" s="82">
        <f>'02 - SO 02 Prevádzková bu...'!F35</f>
        <v>0</v>
      </c>
      <c r="BA96" s="82">
        <f>'02 - SO 02 Prevádzková bu...'!F36</f>
        <v>0</v>
      </c>
      <c r="BB96" s="82">
        <f>'02 - SO 02 Prevádzková bu...'!F37</f>
        <v>0</v>
      </c>
      <c r="BC96" s="82">
        <f>'02 - SO 02 Prevádzková bu...'!F38</f>
        <v>0</v>
      </c>
      <c r="BD96" s="84">
        <f>'02 - SO 02 Prevádzková bu...'!F39</f>
        <v>0</v>
      </c>
      <c r="BT96" s="85" t="s">
        <v>83</v>
      </c>
      <c r="BV96" s="85" t="s">
        <v>77</v>
      </c>
      <c r="BW96" s="85" t="s">
        <v>87</v>
      </c>
      <c r="BX96" s="85" t="s">
        <v>4</v>
      </c>
      <c r="CL96" s="85" t="s">
        <v>1</v>
      </c>
      <c r="CM96" s="85" t="s">
        <v>75</v>
      </c>
    </row>
    <row r="97" spans="1:91" s="7" customFormat="1" ht="16.5" customHeight="1" x14ac:dyDescent="0.25">
      <c r="A97" s="76" t="s">
        <v>79</v>
      </c>
      <c r="B97" s="77"/>
      <c r="C97" s="78"/>
      <c r="D97" s="209" t="s">
        <v>88</v>
      </c>
      <c r="E97" s="209"/>
      <c r="F97" s="209"/>
      <c r="G97" s="209"/>
      <c r="H97" s="209"/>
      <c r="I97" s="79"/>
      <c r="J97" s="209" t="s">
        <v>89</v>
      </c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7">
        <f>'03 - SO 03 Spevnená plocha '!J32</f>
        <v>0</v>
      </c>
      <c r="AH97" s="208"/>
      <c r="AI97" s="208"/>
      <c r="AJ97" s="208"/>
      <c r="AK97" s="208"/>
      <c r="AL97" s="208"/>
      <c r="AM97" s="208"/>
      <c r="AN97" s="207">
        <f t="shared" si="0"/>
        <v>0</v>
      </c>
      <c r="AO97" s="208"/>
      <c r="AP97" s="208"/>
      <c r="AQ97" s="80" t="s">
        <v>82</v>
      </c>
      <c r="AR97" s="77"/>
      <c r="AS97" s="81">
        <v>0</v>
      </c>
      <c r="AT97" s="82">
        <f t="shared" si="1"/>
        <v>0</v>
      </c>
      <c r="AU97" s="83">
        <f>'03 - SO 03 Spevnená plocha '!P133</f>
        <v>0</v>
      </c>
      <c r="AV97" s="82">
        <f>'03 - SO 03 Spevnená plocha '!J35</f>
        <v>0</v>
      </c>
      <c r="AW97" s="82">
        <f>'03 - SO 03 Spevnená plocha '!J36</f>
        <v>0</v>
      </c>
      <c r="AX97" s="82">
        <f>'03 - SO 03 Spevnená plocha '!J37</f>
        <v>0</v>
      </c>
      <c r="AY97" s="82">
        <f>'03 - SO 03 Spevnená plocha '!J38</f>
        <v>0</v>
      </c>
      <c r="AZ97" s="82">
        <f>'03 - SO 03 Spevnená plocha '!F35</f>
        <v>0</v>
      </c>
      <c r="BA97" s="82">
        <f>'03 - SO 03 Spevnená plocha '!F36</f>
        <v>0</v>
      </c>
      <c r="BB97" s="82">
        <f>'03 - SO 03 Spevnená plocha '!F37</f>
        <v>0</v>
      </c>
      <c r="BC97" s="82">
        <f>'03 - SO 03 Spevnená plocha '!F38</f>
        <v>0</v>
      </c>
      <c r="BD97" s="84">
        <f>'03 - SO 03 Spevnená plocha '!F39</f>
        <v>0</v>
      </c>
      <c r="BT97" s="85" t="s">
        <v>83</v>
      </c>
      <c r="BV97" s="85" t="s">
        <v>77</v>
      </c>
      <c r="BW97" s="85" t="s">
        <v>90</v>
      </c>
      <c r="BX97" s="85" t="s">
        <v>4</v>
      </c>
      <c r="CL97" s="85" t="s">
        <v>1</v>
      </c>
      <c r="CM97" s="85" t="s">
        <v>75</v>
      </c>
    </row>
    <row r="98" spans="1:91" s="7" customFormat="1" ht="16.5" customHeight="1" x14ac:dyDescent="0.25">
      <c r="A98" s="76" t="s">
        <v>79</v>
      </c>
      <c r="B98" s="77"/>
      <c r="C98" s="78"/>
      <c r="D98" s="209" t="s">
        <v>91</v>
      </c>
      <c r="E98" s="209"/>
      <c r="F98" s="209"/>
      <c r="G98" s="209"/>
      <c r="H98" s="209"/>
      <c r="I98" s="79"/>
      <c r="J98" s="209" t="s">
        <v>92</v>
      </c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07">
        <f>'04 - SO 04 Oplotenie '!J32</f>
        <v>0</v>
      </c>
      <c r="AH98" s="208"/>
      <c r="AI98" s="208"/>
      <c r="AJ98" s="208"/>
      <c r="AK98" s="208"/>
      <c r="AL98" s="208"/>
      <c r="AM98" s="208"/>
      <c r="AN98" s="207">
        <f t="shared" si="0"/>
        <v>0</v>
      </c>
      <c r="AO98" s="208"/>
      <c r="AP98" s="208"/>
      <c r="AQ98" s="80" t="s">
        <v>82</v>
      </c>
      <c r="AR98" s="77"/>
      <c r="AS98" s="81">
        <v>0</v>
      </c>
      <c r="AT98" s="82">
        <f t="shared" si="1"/>
        <v>0</v>
      </c>
      <c r="AU98" s="83">
        <f>'04 - SO 04 Oplotenie '!P132</f>
        <v>0</v>
      </c>
      <c r="AV98" s="82">
        <f>'04 - SO 04 Oplotenie '!J35</f>
        <v>0</v>
      </c>
      <c r="AW98" s="82">
        <f>'04 - SO 04 Oplotenie '!J36</f>
        <v>0</v>
      </c>
      <c r="AX98" s="82">
        <f>'04 - SO 04 Oplotenie '!J37</f>
        <v>0</v>
      </c>
      <c r="AY98" s="82">
        <f>'04 - SO 04 Oplotenie '!J38</f>
        <v>0</v>
      </c>
      <c r="AZ98" s="82">
        <f>'04 - SO 04 Oplotenie '!F35</f>
        <v>0</v>
      </c>
      <c r="BA98" s="82">
        <f>'04 - SO 04 Oplotenie '!F36</f>
        <v>0</v>
      </c>
      <c r="BB98" s="82">
        <f>'04 - SO 04 Oplotenie '!F37</f>
        <v>0</v>
      </c>
      <c r="BC98" s="82">
        <f>'04 - SO 04 Oplotenie '!F38</f>
        <v>0</v>
      </c>
      <c r="BD98" s="84">
        <f>'04 - SO 04 Oplotenie '!F39</f>
        <v>0</v>
      </c>
      <c r="BT98" s="85" t="s">
        <v>83</v>
      </c>
      <c r="BV98" s="85" t="s">
        <v>77</v>
      </c>
      <c r="BW98" s="85" t="s">
        <v>93</v>
      </c>
      <c r="BX98" s="85" t="s">
        <v>4</v>
      </c>
      <c r="CL98" s="85" t="s">
        <v>1</v>
      </c>
      <c r="CM98" s="85" t="s">
        <v>75</v>
      </c>
    </row>
    <row r="99" spans="1:91" s="7" customFormat="1" ht="16.5" customHeight="1" x14ac:dyDescent="0.25">
      <c r="A99" s="76" t="s">
        <v>79</v>
      </c>
      <c r="B99" s="77"/>
      <c r="C99" s="78"/>
      <c r="D99" s="209" t="s">
        <v>94</v>
      </c>
      <c r="E99" s="209"/>
      <c r="F99" s="209"/>
      <c r="G99" s="209"/>
      <c r="H99" s="209"/>
      <c r="I99" s="79"/>
      <c r="J99" s="209" t="s">
        <v>95</v>
      </c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7">
        <f>'05 - SO 05 Prístrešok '!J32</f>
        <v>0</v>
      </c>
      <c r="AH99" s="208"/>
      <c r="AI99" s="208"/>
      <c r="AJ99" s="208"/>
      <c r="AK99" s="208"/>
      <c r="AL99" s="208"/>
      <c r="AM99" s="208"/>
      <c r="AN99" s="207">
        <f t="shared" si="0"/>
        <v>0</v>
      </c>
      <c r="AO99" s="208"/>
      <c r="AP99" s="208"/>
      <c r="AQ99" s="80" t="s">
        <v>82</v>
      </c>
      <c r="AR99" s="77"/>
      <c r="AS99" s="81">
        <v>0</v>
      </c>
      <c r="AT99" s="82">
        <f t="shared" si="1"/>
        <v>0</v>
      </c>
      <c r="AU99" s="83">
        <f>'05 - SO 05 Prístrešok '!P139</f>
        <v>0</v>
      </c>
      <c r="AV99" s="82">
        <f>'05 - SO 05 Prístrešok '!J35</f>
        <v>0</v>
      </c>
      <c r="AW99" s="82">
        <f>'05 - SO 05 Prístrešok '!J36</f>
        <v>0</v>
      </c>
      <c r="AX99" s="82">
        <f>'05 - SO 05 Prístrešok '!J37</f>
        <v>0</v>
      </c>
      <c r="AY99" s="82">
        <f>'05 - SO 05 Prístrešok '!J38</f>
        <v>0</v>
      </c>
      <c r="AZ99" s="82">
        <f>'05 - SO 05 Prístrešok '!F35</f>
        <v>0</v>
      </c>
      <c r="BA99" s="82">
        <f>'05 - SO 05 Prístrešok '!F36</f>
        <v>0</v>
      </c>
      <c r="BB99" s="82">
        <f>'05 - SO 05 Prístrešok '!F37</f>
        <v>0</v>
      </c>
      <c r="BC99" s="82">
        <f>'05 - SO 05 Prístrešok '!F38</f>
        <v>0</v>
      </c>
      <c r="BD99" s="84">
        <f>'05 - SO 05 Prístrešok '!F39</f>
        <v>0</v>
      </c>
      <c r="BT99" s="85" t="s">
        <v>83</v>
      </c>
      <c r="BV99" s="85" t="s">
        <v>77</v>
      </c>
      <c r="BW99" s="85" t="s">
        <v>96</v>
      </c>
      <c r="BX99" s="85" t="s">
        <v>4</v>
      </c>
      <c r="CL99" s="85" t="s">
        <v>1</v>
      </c>
      <c r="CM99" s="85" t="s">
        <v>75</v>
      </c>
    </row>
    <row r="100" spans="1:91" s="7" customFormat="1" ht="16.5" customHeight="1" x14ac:dyDescent="0.25">
      <c r="A100" s="76" t="s">
        <v>79</v>
      </c>
      <c r="B100" s="77"/>
      <c r="C100" s="78"/>
      <c r="D100" s="209" t="s">
        <v>97</v>
      </c>
      <c r="E100" s="209"/>
      <c r="F100" s="209"/>
      <c r="G100" s="209"/>
      <c r="H100" s="209"/>
      <c r="I100" s="79"/>
      <c r="J100" s="209" t="s">
        <v>98</v>
      </c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09"/>
      <c r="AE100" s="209"/>
      <c r="AF100" s="209"/>
      <c r="AG100" s="207">
        <f>'06 - SO 06 Žumpa 40m3'!J32</f>
        <v>0</v>
      </c>
      <c r="AH100" s="208"/>
      <c r="AI100" s="208"/>
      <c r="AJ100" s="208"/>
      <c r="AK100" s="208"/>
      <c r="AL100" s="208"/>
      <c r="AM100" s="208"/>
      <c r="AN100" s="207">
        <f t="shared" si="0"/>
        <v>0</v>
      </c>
      <c r="AO100" s="208"/>
      <c r="AP100" s="208"/>
      <c r="AQ100" s="80" t="s">
        <v>82</v>
      </c>
      <c r="AR100" s="77"/>
      <c r="AS100" s="81">
        <v>0</v>
      </c>
      <c r="AT100" s="82">
        <f t="shared" si="1"/>
        <v>0</v>
      </c>
      <c r="AU100" s="83">
        <f>'06 - SO 06 Žumpa 40m3'!P136</f>
        <v>0</v>
      </c>
      <c r="AV100" s="82">
        <f>'06 - SO 06 Žumpa 40m3'!J35</f>
        <v>0</v>
      </c>
      <c r="AW100" s="82">
        <f>'06 - SO 06 Žumpa 40m3'!J36</f>
        <v>0</v>
      </c>
      <c r="AX100" s="82">
        <f>'06 - SO 06 Žumpa 40m3'!J37</f>
        <v>0</v>
      </c>
      <c r="AY100" s="82">
        <f>'06 - SO 06 Žumpa 40m3'!J38</f>
        <v>0</v>
      </c>
      <c r="AZ100" s="82">
        <f>'06 - SO 06 Žumpa 40m3'!F35</f>
        <v>0</v>
      </c>
      <c r="BA100" s="82">
        <f>'06 - SO 06 Žumpa 40m3'!F36</f>
        <v>0</v>
      </c>
      <c r="BB100" s="82">
        <f>'06 - SO 06 Žumpa 40m3'!F37</f>
        <v>0</v>
      </c>
      <c r="BC100" s="82">
        <f>'06 - SO 06 Žumpa 40m3'!F38</f>
        <v>0</v>
      </c>
      <c r="BD100" s="84">
        <f>'06 - SO 06 Žumpa 40m3'!F39</f>
        <v>0</v>
      </c>
      <c r="BT100" s="85" t="s">
        <v>83</v>
      </c>
      <c r="BV100" s="85" t="s">
        <v>77</v>
      </c>
      <c r="BW100" s="85" t="s">
        <v>99</v>
      </c>
      <c r="BX100" s="85" t="s">
        <v>4</v>
      </c>
      <c r="CL100" s="85" t="s">
        <v>1</v>
      </c>
      <c r="CM100" s="85" t="s">
        <v>75</v>
      </c>
    </row>
    <row r="101" spans="1:91" s="7" customFormat="1" ht="16.5" customHeight="1" x14ac:dyDescent="0.25">
      <c r="A101" s="76" t="s">
        <v>79</v>
      </c>
      <c r="B101" s="77"/>
      <c r="C101" s="78"/>
      <c r="D101" s="209" t="s">
        <v>100</v>
      </c>
      <c r="E101" s="209"/>
      <c r="F101" s="209"/>
      <c r="G101" s="209"/>
      <c r="H101" s="209"/>
      <c r="I101" s="79"/>
      <c r="J101" s="209" t="s">
        <v>101</v>
      </c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7">
        <f>'07 - SO 07 Mostova váha '!J32</f>
        <v>0</v>
      </c>
      <c r="AH101" s="208"/>
      <c r="AI101" s="208"/>
      <c r="AJ101" s="208"/>
      <c r="AK101" s="208"/>
      <c r="AL101" s="208"/>
      <c r="AM101" s="208"/>
      <c r="AN101" s="207">
        <f t="shared" si="0"/>
        <v>0</v>
      </c>
      <c r="AO101" s="208"/>
      <c r="AP101" s="208"/>
      <c r="AQ101" s="80" t="s">
        <v>82</v>
      </c>
      <c r="AR101" s="77"/>
      <c r="AS101" s="86">
        <v>0</v>
      </c>
      <c r="AT101" s="87">
        <f t="shared" si="1"/>
        <v>0</v>
      </c>
      <c r="AU101" s="88">
        <f>'07 - SO 07 Mostova váha '!P134</f>
        <v>0</v>
      </c>
      <c r="AV101" s="87">
        <f>'07 - SO 07 Mostova váha '!J35</f>
        <v>0</v>
      </c>
      <c r="AW101" s="87">
        <f>'07 - SO 07 Mostova váha '!J36</f>
        <v>0</v>
      </c>
      <c r="AX101" s="87">
        <f>'07 - SO 07 Mostova váha '!J37</f>
        <v>0</v>
      </c>
      <c r="AY101" s="87">
        <f>'07 - SO 07 Mostova váha '!J38</f>
        <v>0</v>
      </c>
      <c r="AZ101" s="87">
        <f>'07 - SO 07 Mostova váha '!F35</f>
        <v>0</v>
      </c>
      <c r="BA101" s="87">
        <f>'07 - SO 07 Mostova váha '!F36</f>
        <v>0</v>
      </c>
      <c r="BB101" s="87">
        <f>'07 - SO 07 Mostova váha '!F37</f>
        <v>0</v>
      </c>
      <c r="BC101" s="87">
        <f>'07 - SO 07 Mostova váha '!F38</f>
        <v>0</v>
      </c>
      <c r="BD101" s="89">
        <f>'07 - SO 07 Mostova váha '!F39</f>
        <v>0</v>
      </c>
      <c r="BT101" s="85" t="s">
        <v>83</v>
      </c>
      <c r="BV101" s="85" t="s">
        <v>77</v>
      </c>
      <c r="BW101" s="85" t="s">
        <v>102</v>
      </c>
      <c r="BX101" s="85" t="s">
        <v>4</v>
      </c>
      <c r="CL101" s="85" t="s">
        <v>1</v>
      </c>
      <c r="CM101" s="85" t="s">
        <v>75</v>
      </c>
    </row>
    <row r="102" spans="1:91" s="2" customFormat="1" ht="30" customHeight="1" x14ac:dyDescent="0.25">
      <c r="A102" s="29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30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1:91" s="2" customFormat="1" ht="7" customHeight="1" x14ac:dyDescent="0.25">
      <c r="A103" s="29"/>
      <c r="B103" s="44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30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</sheetData>
  <mergeCells count="66"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D96:H96"/>
    <mergeCell ref="AG96:AM96"/>
    <mergeCell ref="AN96:AP96"/>
    <mergeCell ref="AN97:AP97"/>
    <mergeCell ref="D97:H97"/>
    <mergeCell ref="J97:AF97"/>
    <mergeCell ref="AG97:AM97"/>
    <mergeCell ref="D98:H98"/>
    <mergeCell ref="J98:AF98"/>
    <mergeCell ref="AN99:AP99"/>
    <mergeCell ref="AG99:AM99"/>
    <mergeCell ref="D99:H99"/>
    <mergeCell ref="J99:AF99"/>
    <mergeCell ref="D100:H100"/>
    <mergeCell ref="J100:AF100"/>
    <mergeCell ref="AN101:AP101"/>
    <mergeCell ref="AG101:AM101"/>
    <mergeCell ref="D101:H101"/>
    <mergeCell ref="J101:AF101"/>
    <mergeCell ref="AK30:AO30"/>
    <mergeCell ref="L30:P30"/>
    <mergeCell ref="W30:AE30"/>
    <mergeCell ref="L31:P31"/>
    <mergeCell ref="AN100:AP100"/>
    <mergeCell ref="AG100:AM100"/>
    <mergeCell ref="AN98:AP98"/>
    <mergeCell ref="AG98:AM98"/>
    <mergeCell ref="J96:AF96"/>
    <mergeCell ref="L85:AO85"/>
    <mergeCell ref="AM87:AN87"/>
    <mergeCell ref="AM89:AP8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</mergeCells>
  <hyperlinks>
    <hyperlink ref="A95" location="'01 - SO 01 Hala skladovacia '!C2" display="/" xr:uid="{00000000-0004-0000-0000-000000000000}"/>
    <hyperlink ref="A96" location="'02 - SO 02 Prevádzková bu...'!C2" display="/" xr:uid="{00000000-0004-0000-0000-000001000000}"/>
    <hyperlink ref="A97" location="'03 - SO 03 Spevnená plocha '!C2" display="/" xr:uid="{00000000-0004-0000-0000-000002000000}"/>
    <hyperlink ref="A98" location="'04 - SO 04 Oplotenie '!C2" display="/" xr:uid="{00000000-0004-0000-0000-000003000000}"/>
    <hyperlink ref="A99" location="'05 - SO 05 Prístrešok '!C2" display="/" xr:uid="{00000000-0004-0000-0000-000004000000}"/>
    <hyperlink ref="A100" location="'06 - SO 06 Žumpa 40m3'!C2" display="/" xr:uid="{00000000-0004-0000-0000-000005000000}"/>
    <hyperlink ref="A101" location="'07 - SO 07 Mostova váha '!C2" display="/" xr:uid="{00000000-0004-0000-0000-000006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47"/>
  <sheetViews>
    <sheetView showGridLines="0" topLeftCell="A129" workbookViewId="0">
      <selection activeCell="F151" sqref="F151"/>
    </sheetView>
  </sheetViews>
  <sheetFormatPr defaultRowHeight="10.3" x14ac:dyDescent="0.25"/>
  <cols>
    <col min="1" max="1" width="8.36328125" style="1" customWidth="1"/>
    <col min="2" max="2" width="1.1796875" style="1" customWidth="1"/>
    <col min="3" max="3" width="4.1796875" style="1" customWidth="1"/>
    <col min="4" max="4" width="4.36328125" style="1" customWidth="1"/>
    <col min="5" max="5" width="17.1796875" style="1" customWidth="1"/>
    <col min="6" max="6" width="50.81640625" style="1" customWidth="1"/>
    <col min="7" max="7" width="7.453125" style="1" customWidth="1"/>
    <col min="8" max="8" width="14" style="1" customWidth="1"/>
    <col min="9" max="9" width="15.81640625" style="1" customWidth="1"/>
    <col min="10" max="10" width="22.36328125" style="1" customWidth="1"/>
    <col min="11" max="11" width="22.36328125" style="1" hidden="1" customWidth="1"/>
    <col min="12" max="12" width="9.36328125" style="1" customWidth="1"/>
    <col min="13" max="13" width="10.81640625" style="1" hidden="1" customWidth="1"/>
    <col min="14" max="14" width="9.36328125" style="1" hidden="1"/>
    <col min="15" max="20" width="14.1796875" style="1" hidden="1" customWidth="1"/>
    <col min="21" max="21" width="16.36328125" style="1" hidden="1" customWidth="1"/>
    <col min="22" max="22" width="12.36328125" style="1" customWidth="1"/>
    <col min="23" max="23" width="16.36328125" style="1" customWidth="1"/>
    <col min="24" max="24" width="12.36328125" style="1" customWidth="1"/>
    <col min="25" max="25" width="15" style="1" customWidth="1"/>
    <col min="26" max="26" width="11" style="1" customWidth="1"/>
    <col min="27" max="27" width="15" style="1" customWidth="1"/>
    <col min="28" max="28" width="16.36328125" style="1" customWidth="1"/>
    <col min="29" max="29" width="11" style="1" customWidth="1"/>
    <col min="30" max="30" width="15" style="1" customWidth="1"/>
    <col min="31" max="31" width="16.36328125" style="1" customWidth="1"/>
    <col min="44" max="65" width="9.36328125" style="1" hidden="1"/>
  </cols>
  <sheetData>
    <row r="2" spans="1:46" s="1" customFormat="1" ht="37" customHeight="1" x14ac:dyDescent="0.25">
      <c r="L2" s="187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84</v>
      </c>
    </row>
    <row r="3" spans="1:46" s="1" customFormat="1" ht="7" customHeight="1" x14ac:dyDescent="0.25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5" customHeight="1" x14ac:dyDescent="0.25">
      <c r="B4" s="17"/>
      <c r="D4" s="18" t="s">
        <v>103</v>
      </c>
      <c r="L4" s="17"/>
      <c r="M4" s="90" t="s">
        <v>9</v>
      </c>
      <c r="AT4" s="14" t="s">
        <v>3</v>
      </c>
    </row>
    <row r="5" spans="1:46" s="1" customFormat="1" ht="7" customHeight="1" x14ac:dyDescent="0.25">
      <c r="B5" s="17"/>
      <c r="L5" s="17"/>
    </row>
    <row r="6" spans="1:46" s="1" customFormat="1" ht="12" customHeight="1" x14ac:dyDescent="0.25">
      <c r="B6" s="17"/>
      <c r="D6" s="24" t="s">
        <v>14</v>
      </c>
      <c r="L6" s="17"/>
    </row>
    <row r="7" spans="1:46" s="1" customFormat="1" ht="16.5" customHeight="1" x14ac:dyDescent="0.25">
      <c r="B7" s="17"/>
      <c r="E7" s="228" t="str">
        <f>'Rekapitulácia stavby'!K6</f>
        <v>Areál na spracovanie biologickeho odpadu</v>
      </c>
      <c r="F7" s="229"/>
      <c r="G7" s="229"/>
      <c r="H7" s="229"/>
      <c r="L7" s="17"/>
    </row>
    <row r="8" spans="1:46" s="2" customFormat="1" ht="12" customHeight="1" x14ac:dyDescent="0.25">
      <c r="A8" s="29"/>
      <c r="B8" s="30"/>
      <c r="C8" s="29"/>
      <c r="D8" s="24" t="s">
        <v>104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5">
      <c r="A9" s="29"/>
      <c r="B9" s="30"/>
      <c r="C9" s="29"/>
      <c r="D9" s="29"/>
      <c r="E9" s="217" t="s">
        <v>105</v>
      </c>
      <c r="F9" s="230"/>
      <c r="G9" s="230"/>
      <c r="H9" s="23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5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5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25. 11. 2019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 x14ac:dyDescent="0.25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5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24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5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 x14ac:dyDescent="0.25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5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5">
      <c r="A18" s="29"/>
      <c r="B18" s="30"/>
      <c r="C18" s="29"/>
      <c r="D18" s="29"/>
      <c r="E18" s="231" t="str">
        <f>'Rekapitulácia stavby'!E14</f>
        <v>Vyplň údaj</v>
      </c>
      <c r="F18" s="199"/>
      <c r="G18" s="199"/>
      <c r="H18" s="199"/>
      <c r="I18" s="2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 x14ac:dyDescent="0.25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5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5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26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 x14ac:dyDescent="0.25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5">
      <c r="A23" s="29"/>
      <c r="B23" s="30"/>
      <c r="C23" s="29"/>
      <c r="D23" s="24" t="s">
        <v>33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5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 x14ac:dyDescent="0.25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5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5">
      <c r="A27" s="91"/>
      <c r="B27" s="92"/>
      <c r="C27" s="91"/>
      <c r="D27" s="91"/>
      <c r="E27" s="203" t="s">
        <v>1</v>
      </c>
      <c r="F27" s="203"/>
      <c r="G27" s="203"/>
      <c r="H27" s="20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7" customHeight="1" x14ac:dyDescent="0.2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 x14ac:dyDescent="0.25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5" customHeight="1" x14ac:dyDescent="0.25">
      <c r="A30" s="29"/>
      <c r="B30" s="30"/>
      <c r="C30" s="29"/>
      <c r="D30" s="22" t="s">
        <v>106</v>
      </c>
      <c r="E30" s="29"/>
      <c r="F30" s="29"/>
      <c r="G30" s="29"/>
      <c r="H30" s="29"/>
      <c r="I30" s="29"/>
      <c r="J30" s="94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5" customHeight="1" x14ac:dyDescent="0.25">
      <c r="A31" s="29"/>
      <c r="B31" s="30"/>
      <c r="C31" s="29"/>
      <c r="D31" s="95" t="s">
        <v>107</v>
      </c>
      <c r="E31" s="29"/>
      <c r="F31" s="29"/>
      <c r="G31" s="29"/>
      <c r="H31" s="29"/>
      <c r="I31" s="29"/>
      <c r="J31" s="94">
        <f>J114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4" customHeight="1" x14ac:dyDescent="0.25">
      <c r="A32" s="29"/>
      <c r="B32" s="30"/>
      <c r="C32" s="29"/>
      <c r="D32" s="96" t="s">
        <v>35</v>
      </c>
      <c r="E32" s="29"/>
      <c r="F32" s="29"/>
      <c r="G32" s="29"/>
      <c r="H32" s="29"/>
      <c r="I32" s="29"/>
      <c r="J32" s="68">
        <f>ROUND(J30 + J31,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" customHeight="1" x14ac:dyDescent="0.25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" customHeight="1" x14ac:dyDescent="0.25">
      <c r="A34" s="29"/>
      <c r="B34" s="30"/>
      <c r="C34" s="29"/>
      <c r="D34" s="29"/>
      <c r="E34" s="29"/>
      <c r="F34" s="33" t="s">
        <v>37</v>
      </c>
      <c r="G34" s="29"/>
      <c r="H34" s="29"/>
      <c r="I34" s="33" t="s">
        <v>36</v>
      </c>
      <c r="J34" s="33" t="s">
        <v>38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" customHeight="1" x14ac:dyDescent="0.25">
      <c r="A35" s="29"/>
      <c r="B35" s="30"/>
      <c r="C35" s="29"/>
      <c r="D35" s="97" t="s">
        <v>39</v>
      </c>
      <c r="E35" s="24" t="s">
        <v>40</v>
      </c>
      <c r="F35" s="98">
        <f>ROUND((SUM(BE114:BE121) + SUM(BE141:BE246)),  2)</f>
        <v>0</v>
      </c>
      <c r="G35" s="29"/>
      <c r="H35" s="29"/>
      <c r="I35" s="99">
        <v>0.2</v>
      </c>
      <c r="J35" s="98">
        <f>ROUND(((SUM(BE114:BE121) + SUM(BE141:BE246))*I35),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" customHeight="1" x14ac:dyDescent="0.25">
      <c r="A36" s="29"/>
      <c r="B36" s="30"/>
      <c r="C36" s="29"/>
      <c r="D36" s="29"/>
      <c r="E36" s="24" t="s">
        <v>41</v>
      </c>
      <c r="F36" s="98">
        <f>ROUND((SUM(BF114:BF121) + SUM(BF141:BF246)),  2)</f>
        <v>0</v>
      </c>
      <c r="G36" s="29"/>
      <c r="H36" s="29"/>
      <c r="I36" s="99">
        <v>0.2</v>
      </c>
      <c r="J36" s="98">
        <f>ROUND(((SUM(BF114:BF121) + SUM(BF141:BF246))*I36),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" hidden="1" customHeight="1" x14ac:dyDescent="0.25">
      <c r="A37" s="29"/>
      <c r="B37" s="30"/>
      <c r="C37" s="29"/>
      <c r="D37" s="29"/>
      <c r="E37" s="24" t="s">
        <v>42</v>
      </c>
      <c r="F37" s="98">
        <f>ROUND((SUM(BG114:BG121) + SUM(BG141:BG246)),  2)</f>
        <v>0</v>
      </c>
      <c r="G37" s="29"/>
      <c r="H37" s="29"/>
      <c r="I37" s="99">
        <v>0.2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" hidden="1" customHeight="1" x14ac:dyDescent="0.25">
      <c r="A38" s="29"/>
      <c r="B38" s="30"/>
      <c r="C38" s="29"/>
      <c r="D38" s="29"/>
      <c r="E38" s="24" t="s">
        <v>43</v>
      </c>
      <c r="F38" s="98">
        <f>ROUND((SUM(BH114:BH121) + SUM(BH141:BH246)),  2)</f>
        <v>0</v>
      </c>
      <c r="G38" s="29"/>
      <c r="H38" s="29"/>
      <c r="I38" s="99">
        <v>0.2</v>
      </c>
      <c r="J38" s="9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" hidden="1" customHeight="1" x14ac:dyDescent="0.25">
      <c r="A39" s="29"/>
      <c r="B39" s="30"/>
      <c r="C39" s="29"/>
      <c r="D39" s="29"/>
      <c r="E39" s="24" t="s">
        <v>44</v>
      </c>
      <c r="F39" s="98">
        <f>ROUND((SUM(BI114:BI121) + SUM(BI141:BI246)),  2)</f>
        <v>0</v>
      </c>
      <c r="G39" s="29"/>
      <c r="H39" s="29"/>
      <c r="I39" s="99">
        <v>0</v>
      </c>
      <c r="J39" s="9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" customHeight="1" x14ac:dyDescent="0.25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4" customHeight="1" x14ac:dyDescent="0.25">
      <c r="A41" s="29"/>
      <c r="B41" s="30"/>
      <c r="C41" s="100"/>
      <c r="D41" s="101" t="s">
        <v>45</v>
      </c>
      <c r="E41" s="57"/>
      <c r="F41" s="57"/>
      <c r="G41" s="102" t="s">
        <v>46</v>
      </c>
      <c r="H41" s="103" t="s">
        <v>47</v>
      </c>
      <c r="I41" s="57"/>
      <c r="J41" s="104">
        <f>SUM(J32:J39)</f>
        <v>0</v>
      </c>
      <c r="K41" s="105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" customHeight="1" x14ac:dyDescent="0.25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" customHeight="1" x14ac:dyDescent="0.25">
      <c r="B43" s="17"/>
      <c r="L43" s="17"/>
    </row>
    <row r="44" spans="1:31" s="1" customFormat="1" ht="14.5" customHeight="1" x14ac:dyDescent="0.25">
      <c r="B44" s="17"/>
      <c r="L44" s="17"/>
    </row>
    <row r="45" spans="1:31" s="1" customFormat="1" ht="14.5" customHeight="1" x14ac:dyDescent="0.25">
      <c r="B45" s="17"/>
      <c r="L45" s="17"/>
    </row>
    <row r="46" spans="1:31" s="1" customFormat="1" ht="14.5" customHeight="1" x14ac:dyDescent="0.25">
      <c r="B46" s="17"/>
      <c r="L46" s="17"/>
    </row>
    <row r="47" spans="1:31" s="1" customFormat="1" ht="14.5" customHeight="1" x14ac:dyDescent="0.25">
      <c r="B47" s="17"/>
      <c r="L47" s="17"/>
    </row>
    <row r="48" spans="1:31" s="1" customFormat="1" ht="14.5" customHeight="1" x14ac:dyDescent="0.25">
      <c r="B48" s="17"/>
      <c r="L48" s="17"/>
    </row>
    <row r="49" spans="1:31" s="1" customFormat="1" ht="14.5" customHeight="1" x14ac:dyDescent="0.25">
      <c r="B49" s="17"/>
      <c r="L49" s="17"/>
    </row>
    <row r="50" spans="1:31" s="2" customFormat="1" ht="14.5" customHeight="1" x14ac:dyDescent="0.25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 x14ac:dyDescent="0.25">
      <c r="B51" s="17"/>
      <c r="L51" s="17"/>
    </row>
    <row r="52" spans="1:31" x14ac:dyDescent="0.25">
      <c r="B52" s="17"/>
      <c r="L52" s="17"/>
    </row>
    <row r="53" spans="1:31" x14ac:dyDescent="0.25">
      <c r="B53" s="17"/>
      <c r="L53" s="17"/>
    </row>
    <row r="54" spans="1:31" x14ac:dyDescent="0.25">
      <c r="B54" s="17"/>
      <c r="L54" s="17"/>
    </row>
    <row r="55" spans="1:31" x14ac:dyDescent="0.25">
      <c r="B55" s="17"/>
      <c r="L55" s="17"/>
    </row>
    <row r="56" spans="1:31" x14ac:dyDescent="0.25">
      <c r="B56" s="17"/>
      <c r="L56" s="17"/>
    </row>
    <row r="57" spans="1:31" x14ac:dyDescent="0.25">
      <c r="B57" s="17"/>
      <c r="L57" s="17"/>
    </row>
    <row r="58" spans="1:31" x14ac:dyDescent="0.25">
      <c r="B58" s="17"/>
      <c r="L58" s="17"/>
    </row>
    <row r="59" spans="1:31" x14ac:dyDescent="0.25">
      <c r="B59" s="17"/>
      <c r="L59" s="17"/>
    </row>
    <row r="60" spans="1:31" x14ac:dyDescent="0.25">
      <c r="B60" s="17"/>
      <c r="L60" s="17"/>
    </row>
    <row r="61" spans="1:31" s="2" customFormat="1" ht="12.45" x14ac:dyDescent="0.25">
      <c r="A61" s="29"/>
      <c r="B61" s="30"/>
      <c r="C61" s="29"/>
      <c r="D61" s="42" t="s">
        <v>50</v>
      </c>
      <c r="E61" s="32"/>
      <c r="F61" s="106" t="s">
        <v>51</v>
      </c>
      <c r="G61" s="42" t="s">
        <v>50</v>
      </c>
      <c r="H61" s="32"/>
      <c r="I61" s="32"/>
      <c r="J61" s="107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5">
      <c r="B62" s="17"/>
      <c r="L62" s="17"/>
    </row>
    <row r="63" spans="1:31" x14ac:dyDescent="0.25">
      <c r="B63" s="17"/>
      <c r="L63" s="17"/>
    </row>
    <row r="64" spans="1:31" x14ac:dyDescent="0.25">
      <c r="B64" s="17"/>
      <c r="L64" s="17"/>
    </row>
    <row r="65" spans="1:31" s="2" customFormat="1" ht="12.45" x14ac:dyDescent="0.2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5">
      <c r="B66" s="17"/>
      <c r="L66" s="17"/>
    </row>
    <row r="67" spans="1:31" x14ac:dyDescent="0.25">
      <c r="B67" s="17"/>
      <c r="L67" s="17"/>
    </row>
    <row r="68" spans="1:31" x14ac:dyDescent="0.25">
      <c r="B68" s="17"/>
      <c r="L68" s="17"/>
    </row>
    <row r="69" spans="1:31" x14ac:dyDescent="0.25">
      <c r="B69" s="17"/>
      <c r="L69" s="17"/>
    </row>
    <row r="70" spans="1:31" x14ac:dyDescent="0.25">
      <c r="B70" s="17"/>
      <c r="L70" s="17"/>
    </row>
    <row r="71" spans="1:31" x14ac:dyDescent="0.25">
      <c r="B71" s="17"/>
      <c r="L71" s="17"/>
    </row>
    <row r="72" spans="1:31" x14ac:dyDescent="0.25">
      <c r="B72" s="17"/>
      <c r="L72" s="17"/>
    </row>
    <row r="73" spans="1:31" x14ac:dyDescent="0.25">
      <c r="B73" s="17"/>
      <c r="L73" s="17"/>
    </row>
    <row r="74" spans="1:31" x14ac:dyDescent="0.25">
      <c r="B74" s="17"/>
      <c r="L74" s="17"/>
    </row>
    <row r="75" spans="1:31" x14ac:dyDescent="0.25">
      <c r="B75" s="17"/>
      <c r="L75" s="17"/>
    </row>
    <row r="76" spans="1:31" s="2" customFormat="1" ht="12.45" x14ac:dyDescent="0.25">
      <c r="A76" s="29"/>
      <c r="B76" s="30"/>
      <c r="C76" s="29"/>
      <c r="D76" s="42" t="s">
        <v>50</v>
      </c>
      <c r="E76" s="32"/>
      <c r="F76" s="106" t="s">
        <v>51</v>
      </c>
      <c r="G76" s="42" t="s">
        <v>50</v>
      </c>
      <c r="H76" s="32"/>
      <c r="I76" s="32"/>
      <c r="J76" s="107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" customHeight="1" x14ac:dyDescent="0.25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7" customHeight="1" x14ac:dyDescent="0.25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5" customHeight="1" x14ac:dyDescent="0.25">
      <c r="A82" s="29"/>
      <c r="B82" s="30"/>
      <c r="C82" s="18" t="s">
        <v>108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7" customHeight="1" x14ac:dyDescent="0.25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5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5">
      <c r="A85" s="29"/>
      <c r="B85" s="30"/>
      <c r="C85" s="29"/>
      <c r="D85" s="29"/>
      <c r="E85" s="228" t="str">
        <f>E7</f>
        <v>Areál na spracovanie biologickeho odpadu</v>
      </c>
      <c r="F85" s="229"/>
      <c r="G85" s="229"/>
      <c r="H85" s="22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5">
      <c r="A86" s="29"/>
      <c r="B86" s="30"/>
      <c r="C86" s="24" t="s">
        <v>104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5">
      <c r="A87" s="29"/>
      <c r="B87" s="30"/>
      <c r="C87" s="29"/>
      <c r="D87" s="29"/>
      <c r="E87" s="217" t="str">
        <f>E9</f>
        <v xml:space="preserve">01 - SO 01 Hala skladovacia </v>
      </c>
      <c r="F87" s="230"/>
      <c r="G87" s="230"/>
      <c r="H87" s="23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7" customHeight="1" x14ac:dyDescent="0.25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5">
      <c r="A89" s="29"/>
      <c r="B89" s="30"/>
      <c r="C89" s="24" t="s">
        <v>18</v>
      </c>
      <c r="D89" s="29"/>
      <c r="E89" s="29"/>
      <c r="F89" s="22" t="str">
        <f>F12</f>
        <v xml:space="preserve">Nový Ruskov </v>
      </c>
      <c r="G89" s="29"/>
      <c r="H89" s="29"/>
      <c r="I89" s="24" t="s">
        <v>20</v>
      </c>
      <c r="J89" s="52" t="str">
        <f>IF(J12="","",J12)</f>
        <v>25. 11. 2019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7" customHeight="1" x14ac:dyDescent="0.25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5" customHeight="1" x14ac:dyDescent="0.25">
      <c r="A91" s="29"/>
      <c r="B91" s="30"/>
      <c r="C91" s="24" t="s">
        <v>22</v>
      </c>
      <c r="D91" s="29"/>
      <c r="E91" s="29"/>
      <c r="F91" s="22" t="str">
        <f>E15</f>
        <v xml:space="preserve">WASTER, s.r.o.  Nový Ruskov </v>
      </c>
      <c r="G91" s="29"/>
      <c r="H91" s="29"/>
      <c r="I91" s="24" t="s">
        <v>29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5" customHeight="1" x14ac:dyDescent="0.25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4" customHeight="1" x14ac:dyDescent="0.25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5">
      <c r="A94" s="29"/>
      <c r="B94" s="30"/>
      <c r="C94" s="108" t="s">
        <v>109</v>
      </c>
      <c r="D94" s="100"/>
      <c r="E94" s="100"/>
      <c r="F94" s="100"/>
      <c r="G94" s="100"/>
      <c r="H94" s="100"/>
      <c r="I94" s="100"/>
      <c r="J94" s="109" t="s">
        <v>110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4" customHeight="1" x14ac:dyDescent="0.25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5" customHeight="1" x14ac:dyDescent="0.25">
      <c r="A96" s="29"/>
      <c r="B96" s="30"/>
      <c r="C96" s="110" t="s">
        <v>111</v>
      </c>
      <c r="D96" s="29"/>
      <c r="E96" s="29"/>
      <c r="F96" s="29"/>
      <c r="G96" s="29"/>
      <c r="H96" s="29"/>
      <c r="I96" s="29"/>
      <c r="J96" s="68">
        <f>J141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112</v>
      </c>
    </row>
    <row r="97" spans="1:31" s="9" customFormat="1" ht="25" customHeight="1" x14ac:dyDescent="0.25">
      <c r="B97" s="111"/>
      <c r="D97" s="112" t="s">
        <v>113</v>
      </c>
      <c r="E97" s="113"/>
      <c r="F97" s="113"/>
      <c r="G97" s="113"/>
      <c r="H97" s="113"/>
      <c r="I97" s="113"/>
      <c r="J97" s="114">
        <f>J142</f>
        <v>0</v>
      </c>
      <c r="L97" s="111"/>
    </row>
    <row r="98" spans="1:31" s="10" customFormat="1" ht="19.95" customHeight="1" x14ac:dyDescent="0.25">
      <c r="B98" s="115"/>
      <c r="D98" s="116" t="s">
        <v>114</v>
      </c>
      <c r="E98" s="117"/>
      <c r="F98" s="117"/>
      <c r="G98" s="117"/>
      <c r="H98" s="117"/>
      <c r="I98" s="117"/>
      <c r="J98" s="118">
        <f>J143</f>
        <v>0</v>
      </c>
      <c r="L98" s="115"/>
    </row>
    <row r="99" spans="1:31" s="10" customFormat="1" ht="19.95" customHeight="1" x14ac:dyDescent="0.25">
      <c r="B99" s="115"/>
      <c r="D99" s="116" t="s">
        <v>115</v>
      </c>
      <c r="E99" s="117"/>
      <c r="F99" s="117"/>
      <c r="G99" s="117"/>
      <c r="H99" s="117"/>
      <c r="I99" s="117"/>
      <c r="J99" s="118">
        <f>J154</f>
        <v>0</v>
      </c>
      <c r="L99" s="115"/>
    </row>
    <row r="100" spans="1:31" s="10" customFormat="1" ht="19.95" customHeight="1" x14ac:dyDescent="0.25">
      <c r="B100" s="115"/>
      <c r="D100" s="116" t="s">
        <v>116</v>
      </c>
      <c r="E100" s="117"/>
      <c r="F100" s="117"/>
      <c r="G100" s="117"/>
      <c r="H100" s="117"/>
      <c r="I100" s="117"/>
      <c r="J100" s="118">
        <f>J163</f>
        <v>0</v>
      </c>
      <c r="L100" s="115"/>
    </row>
    <row r="101" spans="1:31" s="10" customFormat="1" ht="19.95" customHeight="1" x14ac:dyDescent="0.25">
      <c r="B101" s="115"/>
      <c r="D101" s="116" t="s">
        <v>117</v>
      </c>
      <c r="E101" s="117"/>
      <c r="F101" s="117"/>
      <c r="G101" s="117"/>
      <c r="H101" s="117"/>
      <c r="I101" s="117"/>
      <c r="J101" s="118">
        <f>J167</f>
        <v>0</v>
      </c>
      <c r="L101" s="115"/>
    </row>
    <row r="102" spans="1:31" s="10" customFormat="1" ht="19.95" customHeight="1" x14ac:dyDescent="0.25">
      <c r="B102" s="115"/>
      <c r="D102" s="116" t="s">
        <v>118</v>
      </c>
      <c r="E102" s="117"/>
      <c r="F102" s="117"/>
      <c r="G102" s="117"/>
      <c r="H102" s="117"/>
      <c r="I102" s="117"/>
      <c r="J102" s="118">
        <f>J176</f>
        <v>0</v>
      </c>
      <c r="L102" s="115"/>
    </row>
    <row r="103" spans="1:31" s="10" customFormat="1" ht="19.95" customHeight="1" x14ac:dyDescent="0.25">
      <c r="B103" s="115"/>
      <c r="D103" s="116" t="s">
        <v>119</v>
      </c>
      <c r="E103" s="117"/>
      <c r="F103" s="117"/>
      <c r="G103" s="117"/>
      <c r="H103" s="117"/>
      <c r="I103" s="117"/>
      <c r="J103" s="118">
        <f>J186</f>
        <v>0</v>
      </c>
      <c r="L103" s="115"/>
    </row>
    <row r="104" spans="1:31" s="10" customFormat="1" ht="19.95" customHeight="1" x14ac:dyDescent="0.25">
      <c r="B104" s="115"/>
      <c r="D104" s="116" t="s">
        <v>120</v>
      </c>
      <c r="E104" s="117"/>
      <c r="F104" s="117"/>
      <c r="G104" s="117"/>
      <c r="H104" s="117"/>
      <c r="I104" s="117"/>
      <c r="J104" s="118">
        <f>J191</f>
        <v>0</v>
      </c>
      <c r="L104" s="115"/>
    </row>
    <row r="105" spans="1:31" s="9" customFormat="1" ht="25" customHeight="1" x14ac:dyDescent="0.25">
      <c r="B105" s="111"/>
      <c r="D105" s="112" t="s">
        <v>121</v>
      </c>
      <c r="E105" s="113"/>
      <c r="F105" s="113"/>
      <c r="G105" s="113"/>
      <c r="H105" s="113"/>
      <c r="I105" s="113"/>
      <c r="J105" s="114">
        <f>J193</f>
        <v>0</v>
      </c>
      <c r="L105" s="111"/>
    </row>
    <row r="106" spans="1:31" s="10" customFormat="1" ht="19.95" customHeight="1" x14ac:dyDescent="0.25">
      <c r="B106" s="115"/>
      <c r="D106" s="116" t="s">
        <v>122</v>
      </c>
      <c r="E106" s="117"/>
      <c r="F106" s="117"/>
      <c r="G106" s="117"/>
      <c r="H106" s="117"/>
      <c r="I106" s="117"/>
      <c r="J106" s="118">
        <f>J194</f>
        <v>0</v>
      </c>
      <c r="L106" s="115"/>
    </row>
    <row r="107" spans="1:31" s="10" customFormat="1" ht="19.95" customHeight="1" x14ac:dyDescent="0.25">
      <c r="B107" s="115"/>
      <c r="D107" s="116" t="s">
        <v>123</v>
      </c>
      <c r="E107" s="117"/>
      <c r="F107" s="117"/>
      <c r="G107" s="117"/>
      <c r="H107" s="117"/>
      <c r="I107" s="117"/>
      <c r="J107" s="118">
        <f>J202</f>
        <v>0</v>
      </c>
      <c r="L107" s="115"/>
    </row>
    <row r="108" spans="1:31" s="10" customFormat="1" ht="19.95" customHeight="1" x14ac:dyDescent="0.25">
      <c r="B108" s="115"/>
      <c r="D108" s="116" t="s">
        <v>124</v>
      </c>
      <c r="E108" s="117"/>
      <c r="F108" s="117"/>
      <c r="G108" s="117"/>
      <c r="H108" s="117"/>
      <c r="I108" s="117"/>
      <c r="J108" s="118">
        <f>J206</f>
        <v>0</v>
      </c>
      <c r="L108" s="115"/>
    </row>
    <row r="109" spans="1:31" s="9" customFormat="1" ht="25" customHeight="1" x14ac:dyDescent="0.25">
      <c r="B109" s="111"/>
      <c r="D109" s="112" t="s">
        <v>125</v>
      </c>
      <c r="E109" s="113"/>
      <c r="F109" s="113"/>
      <c r="G109" s="113"/>
      <c r="H109" s="113"/>
      <c r="I109" s="113"/>
      <c r="J109" s="114">
        <f>J208</f>
        <v>0</v>
      </c>
      <c r="L109" s="111"/>
    </row>
    <row r="110" spans="1:31" s="10" customFormat="1" ht="19.95" customHeight="1" x14ac:dyDescent="0.25">
      <c r="B110" s="115"/>
      <c r="D110" s="116" t="s">
        <v>126</v>
      </c>
      <c r="E110" s="117"/>
      <c r="F110" s="117"/>
      <c r="G110" s="117"/>
      <c r="H110" s="117"/>
      <c r="I110" s="117"/>
      <c r="J110" s="118">
        <f>J209</f>
        <v>0</v>
      </c>
      <c r="L110" s="115"/>
    </row>
    <row r="111" spans="1:31" s="10" customFormat="1" ht="19.95" customHeight="1" x14ac:dyDescent="0.25">
      <c r="B111" s="115"/>
      <c r="D111" s="116" t="s">
        <v>127</v>
      </c>
      <c r="E111" s="117"/>
      <c r="F111" s="117"/>
      <c r="G111" s="117"/>
      <c r="H111" s="117"/>
      <c r="I111" s="117"/>
      <c r="J111" s="118">
        <f>J239</f>
        <v>0</v>
      </c>
      <c r="L111" s="115"/>
    </row>
    <row r="112" spans="1:31" s="2" customFormat="1" ht="21.75" customHeight="1" x14ac:dyDescent="0.25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7" customHeight="1" x14ac:dyDescent="0.25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29.25" customHeight="1" x14ac:dyDescent="0.25">
      <c r="A114" s="29"/>
      <c r="B114" s="30"/>
      <c r="C114" s="110" t="s">
        <v>128</v>
      </c>
      <c r="D114" s="29"/>
      <c r="E114" s="29"/>
      <c r="F114" s="29"/>
      <c r="G114" s="29"/>
      <c r="H114" s="29"/>
      <c r="I114" s="29"/>
      <c r="J114" s="119">
        <f>ROUND(J115 + J116 + J117 + J118 + J119 + J120,2)</f>
        <v>0</v>
      </c>
      <c r="K114" s="29"/>
      <c r="L114" s="39"/>
      <c r="N114" s="120" t="s">
        <v>39</v>
      </c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8" customHeight="1" x14ac:dyDescent="0.25">
      <c r="A115" s="29"/>
      <c r="B115" s="121"/>
      <c r="C115" s="122"/>
      <c r="D115" s="226" t="s">
        <v>129</v>
      </c>
      <c r="E115" s="227"/>
      <c r="F115" s="227"/>
      <c r="G115" s="122"/>
      <c r="H115" s="122"/>
      <c r="I115" s="122"/>
      <c r="J115" s="124">
        <v>0</v>
      </c>
      <c r="K115" s="122"/>
      <c r="L115" s="125"/>
      <c r="M115" s="126"/>
      <c r="N115" s="127" t="s">
        <v>41</v>
      </c>
      <c r="O115" s="126"/>
      <c r="P115" s="126"/>
      <c r="Q115" s="126"/>
      <c r="R115" s="126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8" t="s">
        <v>130</v>
      </c>
      <c r="AZ115" s="126"/>
      <c r="BA115" s="126"/>
      <c r="BB115" s="126"/>
      <c r="BC115" s="126"/>
      <c r="BD115" s="126"/>
      <c r="BE115" s="129">
        <f t="shared" ref="BE115:BE120" si="0">IF(N115="základná",J115,0)</f>
        <v>0</v>
      </c>
      <c r="BF115" s="129">
        <f t="shared" ref="BF115:BF120" si="1">IF(N115="znížená",J115,0)</f>
        <v>0</v>
      </c>
      <c r="BG115" s="129">
        <f t="shared" ref="BG115:BG120" si="2">IF(N115="zákl. prenesená",J115,0)</f>
        <v>0</v>
      </c>
      <c r="BH115" s="129">
        <f t="shared" ref="BH115:BH120" si="3">IF(N115="zníž. prenesená",J115,0)</f>
        <v>0</v>
      </c>
      <c r="BI115" s="129">
        <f t="shared" ref="BI115:BI120" si="4">IF(N115="nulová",J115,0)</f>
        <v>0</v>
      </c>
      <c r="BJ115" s="128" t="s">
        <v>131</v>
      </c>
      <c r="BK115" s="126"/>
      <c r="BL115" s="126"/>
      <c r="BM115" s="126"/>
    </row>
    <row r="116" spans="1:65" s="2" customFormat="1" ht="18" customHeight="1" x14ac:dyDescent="0.25">
      <c r="A116" s="29"/>
      <c r="B116" s="121"/>
      <c r="C116" s="122"/>
      <c r="D116" s="226" t="s">
        <v>132</v>
      </c>
      <c r="E116" s="227"/>
      <c r="F116" s="227"/>
      <c r="G116" s="122"/>
      <c r="H116" s="122"/>
      <c r="I116" s="122"/>
      <c r="J116" s="124">
        <v>0</v>
      </c>
      <c r="K116" s="122"/>
      <c r="L116" s="125"/>
      <c r="M116" s="126"/>
      <c r="N116" s="127" t="s">
        <v>41</v>
      </c>
      <c r="O116" s="126"/>
      <c r="P116" s="126"/>
      <c r="Q116" s="126"/>
      <c r="R116" s="126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8" t="s">
        <v>130</v>
      </c>
      <c r="AZ116" s="126"/>
      <c r="BA116" s="126"/>
      <c r="BB116" s="126"/>
      <c r="BC116" s="126"/>
      <c r="BD116" s="126"/>
      <c r="BE116" s="129">
        <f t="shared" si="0"/>
        <v>0</v>
      </c>
      <c r="BF116" s="129">
        <f t="shared" si="1"/>
        <v>0</v>
      </c>
      <c r="BG116" s="129">
        <f t="shared" si="2"/>
        <v>0</v>
      </c>
      <c r="BH116" s="129">
        <f t="shared" si="3"/>
        <v>0</v>
      </c>
      <c r="BI116" s="129">
        <f t="shared" si="4"/>
        <v>0</v>
      </c>
      <c r="BJ116" s="128" t="s">
        <v>131</v>
      </c>
      <c r="BK116" s="126"/>
      <c r="BL116" s="126"/>
      <c r="BM116" s="126"/>
    </row>
    <row r="117" spans="1:65" s="2" customFormat="1" ht="18" customHeight="1" x14ac:dyDescent="0.25">
      <c r="A117" s="29"/>
      <c r="B117" s="121"/>
      <c r="C117" s="122"/>
      <c r="D117" s="226" t="s">
        <v>133</v>
      </c>
      <c r="E117" s="227"/>
      <c r="F117" s="227"/>
      <c r="G117" s="122"/>
      <c r="H117" s="122"/>
      <c r="I117" s="122"/>
      <c r="J117" s="124">
        <v>0</v>
      </c>
      <c r="K117" s="122"/>
      <c r="L117" s="125"/>
      <c r="M117" s="126"/>
      <c r="N117" s="127" t="s">
        <v>41</v>
      </c>
      <c r="O117" s="126"/>
      <c r="P117" s="126"/>
      <c r="Q117" s="126"/>
      <c r="R117" s="126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8" t="s">
        <v>130</v>
      </c>
      <c r="AZ117" s="126"/>
      <c r="BA117" s="126"/>
      <c r="BB117" s="126"/>
      <c r="BC117" s="126"/>
      <c r="BD117" s="126"/>
      <c r="BE117" s="129">
        <f t="shared" si="0"/>
        <v>0</v>
      </c>
      <c r="BF117" s="129">
        <f t="shared" si="1"/>
        <v>0</v>
      </c>
      <c r="BG117" s="129">
        <f t="shared" si="2"/>
        <v>0</v>
      </c>
      <c r="BH117" s="129">
        <f t="shared" si="3"/>
        <v>0</v>
      </c>
      <c r="BI117" s="129">
        <f t="shared" si="4"/>
        <v>0</v>
      </c>
      <c r="BJ117" s="128" t="s">
        <v>131</v>
      </c>
      <c r="BK117" s="126"/>
      <c r="BL117" s="126"/>
      <c r="BM117" s="126"/>
    </row>
    <row r="118" spans="1:65" s="2" customFormat="1" ht="18" customHeight="1" x14ac:dyDescent="0.25">
      <c r="A118" s="29"/>
      <c r="B118" s="121"/>
      <c r="C118" s="122"/>
      <c r="D118" s="226" t="s">
        <v>134</v>
      </c>
      <c r="E118" s="227"/>
      <c r="F118" s="227"/>
      <c r="G118" s="122"/>
      <c r="H118" s="122"/>
      <c r="I118" s="122"/>
      <c r="J118" s="124">
        <v>0</v>
      </c>
      <c r="K118" s="122"/>
      <c r="L118" s="125"/>
      <c r="M118" s="126"/>
      <c r="N118" s="127" t="s">
        <v>41</v>
      </c>
      <c r="O118" s="126"/>
      <c r="P118" s="126"/>
      <c r="Q118" s="126"/>
      <c r="R118" s="126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8" t="s">
        <v>130</v>
      </c>
      <c r="AZ118" s="126"/>
      <c r="BA118" s="126"/>
      <c r="BB118" s="126"/>
      <c r="BC118" s="126"/>
      <c r="BD118" s="126"/>
      <c r="BE118" s="129">
        <f t="shared" si="0"/>
        <v>0</v>
      </c>
      <c r="BF118" s="129">
        <f t="shared" si="1"/>
        <v>0</v>
      </c>
      <c r="BG118" s="129">
        <f t="shared" si="2"/>
        <v>0</v>
      </c>
      <c r="BH118" s="129">
        <f t="shared" si="3"/>
        <v>0</v>
      </c>
      <c r="BI118" s="129">
        <f t="shared" si="4"/>
        <v>0</v>
      </c>
      <c r="BJ118" s="128" t="s">
        <v>131</v>
      </c>
      <c r="BK118" s="126"/>
      <c r="BL118" s="126"/>
      <c r="BM118" s="126"/>
    </row>
    <row r="119" spans="1:65" s="2" customFormat="1" ht="18" customHeight="1" x14ac:dyDescent="0.25">
      <c r="A119" s="29"/>
      <c r="B119" s="121"/>
      <c r="C119" s="122"/>
      <c r="D119" s="226" t="s">
        <v>135</v>
      </c>
      <c r="E119" s="227"/>
      <c r="F119" s="227"/>
      <c r="G119" s="122"/>
      <c r="H119" s="122"/>
      <c r="I119" s="122"/>
      <c r="J119" s="124">
        <v>0</v>
      </c>
      <c r="K119" s="122"/>
      <c r="L119" s="125"/>
      <c r="M119" s="126"/>
      <c r="N119" s="127" t="s">
        <v>41</v>
      </c>
      <c r="O119" s="126"/>
      <c r="P119" s="126"/>
      <c r="Q119" s="126"/>
      <c r="R119" s="126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8" t="s">
        <v>130</v>
      </c>
      <c r="AZ119" s="126"/>
      <c r="BA119" s="126"/>
      <c r="BB119" s="126"/>
      <c r="BC119" s="126"/>
      <c r="BD119" s="126"/>
      <c r="BE119" s="129">
        <f t="shared" si="0"/>
        <v>0</v>
      </c>
      <c r="BF119" s="129">
        <f t="shared" si="1"/>
        <v>0</v>
      </c>
      <c r="BG119" s="129">
        <f t="shared" si="2"/>
        <v>0</v>
      </c>
      <c r="BH119" s="129">
        <f t="shared" si="3"/>
        <v>0</v>
      </c>
      <c r="BI119" s="129">
        <f t="shared" si="4"/>
        <v>0</v>
      </c>
      <c r="BJ119" s="128" t="s">
        <v>131</v>
      </c>
      <c r="BK119" s="126"/>
      <c r="BL119" s="126"/>
      <c r="BM119" s="126"/>
    </row>
    <row r="120" spans="1:65" s="2" customFormat="1" ht="18" customHeight="1" x14ac:dyDescent="0.25">
      <c r="A120" s="29"/>
      <c r="B120" s="121"/>
      <c r="C120" s="122"/>
      <c r="D120" s="123" t="s">
        <v>136</v>
      </c>
      <c r="E120" s="122"/>
      <c r="F120" s="122"/>
      <c r="G120" s="122"/>
      <c r="H120" s="122"/>
      <c r="I120" s="122"/>
      <c r="J120" s="124">
        <f>ROUND(J30*T120,2)</f>
        <v>0</v>
      </c>
      <c r="K120" s="122"/>
      <c r="L120" s="125"/>
      <c r="M120" s="126"/>
      <c r="N120" s="127" t="s">
        <v>41</v>
      </c>
      <c r="O120" s="126"/>
      <c r="P120" s="126"/>
      <c r="Q120" s="126"/>
      <c r="R120" s="126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8" t="s">
        <v>137</v>
      </c>
      <c r="AZ120" s="126"/>
      <c r="BA120" s="126"/>
      <c r="BB120" s="126"/>
      <c r="BC120" s="126"/>
      <c r="BD120" s="126"/>
      <c r="BE120" s="129">
        <f t="shared" si="0"/>
        <v>0</v>
      </c>
      <c r="BF120" s="129">
        <f t="shared" si="1"/>
        <v>0</v>
      </c>
      <c r="BG120" s="129">
        <f t="shared" si="2"/>
        <v>0</v>
      </c>
      <c r="BH120" s="129">
        <f t="shared" si="3"/>
        <v>0</v>
      </c>
      <c r="BI120" s="129">
        <f t="shared" si="4"/>
        <v>0</v>
      </c>
      <c r="BJ120" s="128" t="s">
        <v>131</v>
      </c>
      <c r="BK120" s="126"/>
      <c r="BL120" s="126"/>
      <c r="BM120" s="126"/>
    </row>
    <row r="121" spans="1:65" s="2" customFormat="1" x14ac:dyDescent="0.25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29.25" customHeight="1" x14ac:dyDescent="0.25">
      <c r="A122" s="29"/>
      <c r="B122" s="30"/>
      <c r="C122" s="130" t="s">
        <v>138</v>
      </c>
      <c r="D122" s="100"/>
      <c r="E122" s="100"/>
      <c r="F122" s="100"/>
      <c r="G122" s="100"/>
      <c r="H122" s="100"/>
      <c r="I122" s="100"/>
      <c r="J122" s="131">
        <f>ROUND(J96+J114,2)</f>
        <v>0</v>
      </c>
      <c r="K122" s="100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7" customHeight="1" x14ac:dyDescent="0.25">
      <c r="A123" s="29"/>
      <c r="B123" s="44"/>
      <c r="C123" s="45"/>
      <c r="D123" s="45"/>
      <c r="E123" s="45"/>
      <c r="F123" s="45"/>
      <c r="G123" s="45"/>
      <c r="H123" s="45"/>
      <c r="I123" s="45"/>
      <c r="J123" s="45"/>
      <c r="K123" s="45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7" spans="1:65" s="2" customFormat="1" ht="7" customHeight="1" x14ac:dyDescent="0.25">
      <c r="A127" s="29"/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25" customHeight="1" x14ac:dyDescent="0.25">
      <c r="A128" s="29"/>
      <c r="B128" s="30"/>
      <c r="C128" s="18" t="s">
        <v>139</v>
      </c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7" customHeight="1" x14ac:dyDescent="0.25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 x14ac:dyDescent="0.25">
      <c r="A130" s="29"/>
      <c r="B130" s="30"/>
      <c r="C130" s="24" t="s">
        <v>14</v>
      </c>
      <c r="D130" s="29"/>
      <c r="E130" s="29"/>
      <c r="F130" s="29"/>
      <c r="G130" s="29"/>
      <c r="H130" s="29"/>
      <c r="I130" s="2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6.5" customHeight="1" x14ac:dyDescent="0.25">
      <c r="A131" s="29"/>
      <c r="B131" s="30"/>
      <c r="C131" s="29"/>
      <c r="D131" s="29"/>
      <c r="E131" s="228" t="str">
        <f>E7</f>
        <v>Areál na spracovanie biologickeho odpadu</v>
      </c>
      <c r="F131" s="229"/>
      <c r="G131" s="229"/>
      <c r="H131" s="229"/>
      <c r="I131" s="2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2" customHeight="1" x14ac:dyDescent="0.25">
      <c r="A132" s="29"/>
      <c r="B132" s="30"/>
      <c r="C132" s="24" t="s">
        <v>104</v>
      </c>
      <c r="D132" s="29"/>
      <c r="E132" s="29"/>
      <c r="F132" s="29"/>
      <c r="G132" s="29"/>
      <c r="H132" s="29"/>
      <c r="I132" s="29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6.5" customHeight="1" x14ac:dyDescent="0.25">
      <c r="A133" s="29"/>
      <c r="B133" s="30"/>
      <c r="C133" s="29"/>
      <c r="D133" s="29"/>
      <c r="E133" s="217" t="str">
        <f>E9</f>
        <v xml:space="preserve">01 - SO 01 Hala skladovacia </v>
      </c>
      <c r="F133" s="230"/>
      <c r="G133" s="230"/>
      <c r="H133" s="230"/>
      <c r="I133" s="29"/>
      <c r="J133" s="29"/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7" customHeight="1" x14ac:dyDescent="0.25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2" customHeight="1" x14ac:dyDescent="0.25">
      <c r="A135" s="29"/>
      <c r="B135" s="30"/>
      <c r="C135" s="24" t="s">
        <v>18</v>
      </c>
      <c r="D135" s="29"/>
      <c r="E135" s="29"/>
      <c r="F135" s="22" t="str">
        <f>F12</f>
        <v xml:space="preserve">Nový Ruskov </v>
      </c>
      <c r="G135" s="29"/>
      <c r="H135" s="29"/>
      <c r="I135" s="24" t="s">
        <v>20</v>
      </c>
      <c r="J135" s="52" t="str">
        <f>IF(J12="","",J12)</f>
        <v>25. 11. 2019</v>
      </c>
      <c r="K135" s="29"/>
      <c r="L135" s="3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7" customHeight="1" x14ac:dyDescent="0.25">
      <c r="A136" s="29"/>
      <c r="B136" s="30"/>
      <c r="C136" s="29"/>
      <c r="D136" s="29"/>
      <c r="E136" s="29"/>
      <c r="F136" s="29"/>
      <c r="G136" s="29"/>
      <c r="H136" s="29"/>
      <c r="I136" s="29"/>
      <c r="J136" s="29"/>
      <c r="K136" s="29"/>
      <c r="L136" s="3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2" customFormat="1" ht="15.25" customHeight="1" x14ac:dyDescent="0.25">
      <c r="A137" s="29"/>
      <c r="B137" s="30"/>
      <c r="C137" s="24" t="s">
        <v>22</v>
      </c>
      <c r="D137" s="29"/>
      <c r="E137" s="29"/>
      <c r="F137" s="22" t="str">
        <f>E15</f>
        <v xml:space="preserve">WASTER, s.r.o.  Nový Ruskov </v>
      </c>
      <c r="G137" s="29"/>
      <c r="H137" s="29"/>
      <c r="I137" s="24" t="s">
        <v>29</v>
      </c>
      <c r="J137" s="27" t="str">
        <f>E21</f>
        <v xml:space="preserve"> </v>
      </c>
      <c r="K137" s="29"/>
      <c r="L137" s="3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5" s="2" customFormat="1" ht="15.25" customHeight="1" x14ac:dyDescent="0.25">
      <c r="A138" s="29"/>
      <c r="B138" s="30"/>
      <c r="C138" s="24" t="s">
        <v>27</v>
      </c>
      <c r="D138" s="29"/>
      <c r="E138" s="29"/>
      <c r="F138" s="22" t="str">
        <f>IF(E18="","",E18)</f>
        <v>Vyplň údaj</v>
      </c>
      <c r="G138" s="29"/>
      <c r="H138" s="29"/>
      <c r="I138" s="24" t="s">
        <v>33</v>
      </c>
      <c r="J138" s="27" t="str">
        <f>E24</f>
        <v xml:space="preserve"> </v>
      </c>
      <c r="K138" s="29"/>
      <c r="L138" s="3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5" s="2" customFormat="1" ht="10.4" customHeight="1" x14ac:dyDescent="0.25">
      <c r="A139" s="29"/>
      <c r="B139" s="30"/>
      <c r="C139" s="29"/>
      <c r="D139" s="29"/>
      <c r="E139" s="29"/>
      <c r="F139" s="29"/>
      <c r="G139" s="29"/>
      <c r="H139" s="29"/>
      <c r="I139" s="29"/>
      <c r="J139" s="29"/>
      <c r="K139" s="29"/>
      <c r="L139" s="3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5" s="11" customFormat="1" ht="29.25" customHeight="1" x14ac:dyDescent="0.25">
      <c r="A140" s="132"/>
      <c r="B140" s="133"/>
      <c r="C140" s="134" t="s">
        <v>140</v>
      </c>
      <c r="D140" s="135" t="s">
        <v>60</v>
      </c>
      <c r="E140" s="135" t="s">
        <v>56</v>
      </c>
      <c r="F140" s="135" t="s">
        <v>57</v>
      </c>
      <c r="G140" s="135" t="s">
        <v>141</v>
      </c>
      <c r="H140" s="135" t="s">
        <v>142</v>
      </c>
      <c r="I140" s="135" t="s">
        <v>143</v>
      </c>
      <c r="J140" s="136" t="s">
        <v>110</v>
      </c>
      <c r="K140" s="137" t="s">
        <v>144</v>
      </c>
      <c r="L140" s="138"/>
      <c r="M140" s="59" t="s">
        <v>1</v>
      </c>
      <c r="N140" s="60" t="s">
        <v>39</v>
      </c>
      <c r="O140" s="60" t="s">
        <v>145</v>
      </c>
      <c r="P140" s="60" t="s">
        <v>146</v>
      </c>
      <c r="Q140" s="60" t="s">
        <v>147</v>
      </c>
      <c r="R140" s="60" t="s">
        <v>148</v>
      </c>
      <c r="S140" s="60" t="s">
        <v>149</v>
      </c>
      <c r="T140" s="61" t="s">
        <v>150</v>
      </c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</row>
    <row r="141" spans="1:65" s="2" customFormat="1" ht="22.95" customHeight="1" x14ac:dyDescent="0.4">
      <c r="A141" s="29"/>
      <c r="B141" s="30"/>
      <c r="C141" s="66" t="s">
        <v>106</v>
      </c>
      <c r="D141" s="29"/>
      <c r="E141" s="29"/>
      <c r="F141" s="29"/>
      <c r="G141" s="29"/>
      <c r="H141" s="29"/>
      <c r="I141" s="29"/>
      <c r="J141" s="139">
        <f>BK141</f>
        <v>0</v>
      </c>
      <c r="K141" s="29"/>
      <c r="L141" s="30"/>
      <c r="M141" s="62"/>
      <c r="N141" s="53"/>
      <c r="O141" s="63"/>
      <c r="P141" s="140">
        <f>P142+P193+P208</f>
        <v>0</v>
      </c>
      <c r="Q141" s="63"/>
      <c r="R141" s="140">
        <f>R142+R193+R208</f>
        <v>2998.8825270699999</v>
      </c>
      <c r="S141" s="63"/>
      <c r="T141" s="141">
        <f>T142+T193+T208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T141" s="14" t="s">
        <v>74</v>
      </c>
      <c r="AU141" s="14" t="s">
        <v>112</v>
      </c>
      <c r="BK141" s="142">
        <f>BK142+BK193+BK208</f>
        <v>0</v>
      </c>
    </row>
    <row r="142" spans="1:65" s="12" customFormat="1" ht="25.95" customHeight="1" x14ac:dyDescent="0.35">
      <c r="B142" s="143"/>
      <c r="D142" s="144" t="s">
        <v>74</v>
      </c>
      <c r="E142" s="145" t="s">
        <v>151</v>
      </c>
      <c r="F142" s="145" t="s">
        <v>152</v>
      </c>
      <c r="I142" s="146"/>
      <c r="J142" s="147">
        <f>BK142</f>
        <v>0</v>
      </c>
      <c r="L142" s="143"/>
      <c r="M142" s="148"/>
      <c r="N142" s="149"/>
      <c r="O142" s="149"/>
      <c r="P142" s="150">
        <f>P143+P154+P163+P167+P176+P186+P191</f>
        <v>0</v>
      </c>
      <c r="Q142" s="149"/>
      <c r="R142" s="150">
        <f>R143+R154+R163+R167+R176+R186+R191</f>
        <v>2995.8895079399999</v>
      </c>
      <c r="S142" s="149"/>
      <c r="T142" s="151">
        <f>T143+T154+T163+T167+T176+T186+T191</f>
        <v>0</v>
      </c>
      <c r="AR142" s="144" t="s">
        <v>83</v>
      </c>
      <c r="AT142" s="152" t="s">
        <v>74</v>
      </c>
      <c r="AU142" s="152" t="s">
        <v>75</v>
      </c>
      <c r="AY142" s="144" t="s">
        <v>153</v>
      </c>
      <c r="BK142" s="153">
        <f>BK143+BK154+BK163+BK167+BK176+BK186+BK191</f>
        <v>0</v>
      </c>
    </row>
    <row r="143" spans="1:65" s="12" customFormat="1" ht="22.95" customHeight="1" x14ac:dyDescent="0.3">
      <c r="B143" s="143"/>
      <c r="D143" s="144" t="s">
        <v>74</v>
      </c>
      <c r="E143" s="154" t="s">
        <v>83</v>
      </c>
      <c r="F143" s="154" t="s">
        <v>154</v>
      </c>
      <c r="I143" s="146"/>
      <c r="J143" s="155">
        <f>BK143</f>
        <v>0</v>
      </c>
      <c r="L143" s="143"/>
      <c r="M143" s="148"/>
      <c r="N143" s="149"/>
      <c r="O143" s="149"/>
      <c r="P143" s="150">
        <f>SUM(P144:P153)</f>
        <v>0</v>
      </c>
      <c r="Q143" s="149"/>
      <c r="R143" s="150">
        <f>SUM(R144:R153)</f>
        <v>0</v>
      </c>
      <c r="S143" s="149"/>
      <c r="T143" s="151">
        <f>SUM(T144:T153)</f>
        <v>0</v>
      </c>
      <c r="AR143" s="144" t="s">
        <v>83</v>
      </c>
      <c r="AT143" s="152" t="s">
        <v>74</v>
      </c>
      <c r="AU143" s="152" t="s">
        <v>83</v>
      </c>
      <c r="AY143" s="144" t="s">
        <v>153</v>
      </c>
      <c r="BK143" s="153">
        <f>SUM(BK144:BK153)</f>
        <v>0</v>
      </c>
    </row>
    <row r="144" spans="1:65" s="2" customFormat="1" ht="21.75" customHeight="1" x14ac:dyDescent="0.25">
      <c r="A144" s="29"/>
      <c r="B144" s="121"/>
      <c r="C144" s="156" t="s">
        <v>83</v>
      </c>
      <c r="D144" s="156" t="s">
        <v>155</v>
      </c>
      <c r="E144" s="157"/>
      <c r="F144" s="158" t="s">
        <v>156</v>
      </c>
      <c r="G144" s="159" t="s">
        <v>157</v>
      </c>
      <c r="H144" s="160">
        <v>1122.9000000000001</v>
      </c>
      <c r="I144" s="161"/>
      <c r="J144" s="160">
        <f t="shared" ref="J144:J153" si="5">ROUND(I144*H144,3)</f>
        <v>0</v>
      </c>
      <c r="K144" s="162"/>
      <c r="L144" s="30"/>
      <c r="M144" s="163" t="s">
        <v>1</v>
      </c>
      <c r="N144" s="164" t="s">
        <v>41</v>
      </c>
      <c r="O144" s="55"/>
      <c r="P144" s="165">
        <f t="shared" ref="P144:P153" si="6">O144*H144</f>
        <v>0</v>
      </c>
      <c r="Q144" s="165">
        <v>0</v>
      </c>
      <c r="R144" s="165">
        <f t="shared" ref="R144:R153" si="7">Q144*H144</f>
        <v>0</v>
      </c>
      <c r="S144" s="165">
        <v>0</v>
      </c>
      <c r="T144" s="166">
        <f t="shared" ref="T144:T153" si="8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7" t="s">
        <v>158</v>
      </c>
      <c r="AT144" s="167" t="s">
        <v>155</v>
      </c>
      <c r="AU144" s="167" t="s">
        <v>131</v>
      </c>
      <c r="AY144" s="14" t="s">
        <v>153</v>
      </c>
      <c r="BE144" s="168">
        <f t="shared" ref="BE144:BE153" si="9">IF(N144="základná",J144,0)</f>
        <v>0</v>
      </c>
      <c r="BF144" s="168">
        <f t="shared" ref="BF144:BF153" si="10">IF(N144="znížená",J144,0)</f>
        <v>0</v>
      </c>
      <c r="BG144" s="168">
        <f t="shared" ref="BG144:BG153" si="11">IF(N144="zákl. prenesená",J144,0)</f>
        <v>0</v>
      </c>
      <c r="BH144" s="168">
        <f t="shared" ref="BH144:BH153" si="12">IF(N144="zníž. prenesená",J144,0)</f>
        <v>0</v>
      </c>
      <c r="BI144" s="168">
        <f t="shared" ref="BI144:BI153" si="13">IF(N144="nulová",J144,0)</f>
        <v>0</v>
      </c>
      <c r="BJ144" s="14" t="s">
        <v>131</v>
      </c>
      <c r="BK144" s="169">
        <f t="shared" ref="BK144:BK153" si="14">ROUND(I144*H144,3)</f>
        <v>0</v>
      </c>
      <c r="BL144" s="14" t="s">
        <v>158</v>
      </c>
      <c r="BM144" s="167" t="s">
        <v>159</v>
      </c>
    </row>
    <row r="145" spans="1:65" s="2" customFormat="1" ht="21.75" customHeight="1" x14ac:dyDescent="0.25">
      <c r="A145" s="29"/>
      <c r="B145" s="121"/>
      <c r="C145" s="156" t="s">
        <v>131</v>
      </c>
      <c r="D145" s="156" t="s">
        <v>155</v>
      </c>
      <c r="E145" s="157"/>
      <c r="F145" s="158" t="s">
        <v>160</v>
      </c>
      <c r="G145" s="159" t="s">
        <v>157</v>
      </c>
      <c r="H145" s="160">
        <v>1122.9000000000001</v>
      </c>
      <c r="I145" s="161"/>
      <c r="J145" s="160">
        <f t="shared" si="5"/>
        <v>0</v>
      </c>
      <c r="K145" s="162"/>
      <c r="L145" s="30"/>
      <c r="M145" s="163" t="s">
        <v>1</v>
      </c>
      <c r="N145" s="164" t="s">
        <v>41</v>
      </c>
      <c r="O145" s="55"/>
      <c r="P145" s="165">
        <f t="shared" si="6"/>
        <v>0</v>
      </c>
      <c r="Q145" s="165">
        <v>0</v>
      </c>
      <c r="R145" s="165">
        <f t="shared" si="7"/>
        <v>0</v>
      </c>
      <c r="S145" s="165">
        <v>0</v>
      </c>
      <c r="T145" s="166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7" t="s">
        <v>158</v>
      </c>
      <c r="AT145" s="167" t="s">
        <v>155</v>
      </c>
      <c r="AU145" s="167" t="s">
        <v>131</v>
      </c>
      <c r="AY145" s="14" t="s">
        <v>153</v>
      </c>
      <c r="BE145" s="168">
        <f t="shared" si="9"/>
        <v>0</v>
      </c>
      <c r="BF145" s="168">
        <f t="shared" si="10"/>
        <v>0</v>
      </c>
      <c r="BG145" s="168">
        <f t="shared" si="11"/>
        <v>0</v>
      </c>
      <c r="BH145" s="168">
        <f t="shared" si="12"/>
        <v>0</v>
      </c>
      <c r="BI145" s="168">
        <f t="shared" si="13"/>
        <v>0</v>
      </c>
      <c r="BJ145" s="14" t="s">
        <v>131</v>
      </c>
      <c r="BK145" s="169">
        <f t="shared" si="14"/>
        <v>0</v>
      </c>
      <c r="BL145" s="14" t="s">
        <v>158</v>
      </c>
      <c r="BM145" s="167" t="s">
        <v>161</v>
      </c>
    </row>
    <row r="146" spans="1:65" s="2" customFormat="1" ht="21.75" customHeight="1" x14ac:dyDescent="0.25">
      <c r="A146" s="29"/>
      <c r="B146" s="121"/>
      <c r="C146" s="156" t="s">
        <v>162</v>
      </c>
      <c r="D146" s="156" t="s">
        <v>155</v>
      </c>
      <c r="E146" s="157"/>
      <c r="F146" s="158" t="s">
        <v>163</v>
      </c>
      <c r="G146" s="159" t="s">
        <v>157</v>
      </c>
      <c r="H146" s="160">
        <v>139.614</v>
      </c>
      <c r="I146" s="161"/>
      <c r="J146" s="160">
        <f t="shared" si="5"/>
        <v>0</v>
      </c>
      <c r="K146" s="162"/>
      <c r="L146" s="30"/>
      <c r="M146" s="163" t="s">
        <v>1</v>
      </c>
      <c r="N146" s="164" t="s">
        <v>41</v>
      </c>
      <c r="O146" s="55"/>
      <c r="P146" s="165">
        <f t="shared" si="6"/>
        <v>0</v>
      </c>
      <c r="Q146" s="165">
        <v>0</v>
      </c>
      <c r="R146" s="165">
        <f t="shared" si="7"/>
        <v>0</v>
      </c>
      <c r="S146" s="165">
        <v>0</v>
      </c>
      <c r="T146" s="166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7" t="s">
        <v>158</v>
      </c>
      <c r="AT146" s="167" t="s">
        <v>155</v>
      </c>
      <c r="AU146" s="167" t="s">
        <v>131</v>
      </c>
      <c r="AY146" s="14" t="s">
        <v>153</v>
      </c>
      <c r="BE146" s="168">
        <f t="shared" si="9"/>
        <v>0</v>
      </c>
      <c r="BF146" s="168">
        <f t="shared" si="10"/>
        <v>0</v>
      </c>
      <c r="BG146" s="168">
        <f t="shared" si="11"/>
        <v>0</v>
      </c>
      <c r="BH146" s="168">
        <f t="shared" si="12"/>
        <v>0</v>
      </c>
      <c r="BI146" s="168">
        <f t="shared" si="13"/>
        <v>0</v>
      </c>
      <c r="BJ146" s="14" t="s">
        <v>131</v>
      </c>
      <c r="BK146" s="169">
        <f t="shared" si="14"/>
        <v>0</v>
      </c>
      <c r="BL146" s="14" t="s">
        <v>158</v>
      </c>
      <c r="BM146" s="167" t="s">
        <v>164</v>
      </c>
    </row>
    <row r="147" spans="1:65" s="2" customFormat="1" ht="33" customHeight="1" x14ac:dyDescent="0.25">
      <c r="A147" s="29"/>
      <c r="B147" s="121"/>
      <c r="C147" s="156" t="s">
        <v>158</v>
      </c>
      <c r="D147" s="156" t="s">
        <v>155</v>
      </c>
      <c r="E147" s="157"/>
      <c r="F147" s="158" t="s">
        <v>165</v>
      </c>
      <c r="G147" s="159" t="s">
        <v>157</v>
      </c>
      <c r="H147" s="160">
        <v>139.614</v>
      </c>
      <c r="I147" s="161"/>
      <c r="J147" s="160">
        <f t="shared" si="5"/>
        <v>0</v>
      </c>
      <c r="K147" s="162"/>
      <c r="L147" s="30"/>
      <c r="M147" s="163" t="s">
        <v>1</v>
      </c>
      <c r="N147" s="164" t="s">
        <v>41</v>
      </c>
      <c r="O147" s="55"/>
      <c r="P147" s="165">
        <f t="shared" si="6"/>
        <v>0</v>
      </c>
      <c r="Q147" s="165">
        <v>0</v>
      </c>
      <c r="R147" s="165">
        <f t="shared" si="7"/>
        <v>0</v>
      </c>
      <c r="S147" s="165">
        <v>0</v>
      </c>
      <c r="T147" s="166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7" t="s">
        <v>158</v>
      </c>
      <c r="AT147" s="167" t="s">
        <v>155</v>
      </c>
      <c r="AU147" s="167" t="s">
        <v>131</v>
      </c>
      <c r="AY147" s="14" t="s">
        <v>153</v>
      </c>
      <c r="BE147" s="168">
        <f t="shared" si="9"/>
        <v>0</v>
      </c>
      <c r="BF147" s="168">
        <f t="shared" si="10"/>
        <v>0</v>
      </c>
      <c r="BG147" s="168">
        <f t="shared" si="11"/>
        <v>0</v>
      </c>
      <c r="BH147" s="168">
        <f t="shared" si="12"/>
        <v>0</v>
      </c>
      <c r="BI147" s="168">
        <f t="shared" si="13"/>
        <v>0</v>
      </c>
      <c r="BJ147" s="14" t="s">
        <v>131</v>
      </c>
      <c r="BK147" s="169">
        <f t="shared" si="14"/>
        <v>0</v>
      </c>
      <c r="BL147" s="14" t="s">
        <v>158</v>
      </c>
      <c r="BM147" s="167" t="s">
        <v>166</v>
      </c>
    </row>
    <row r="148" spans="1:65" s="2" customFormat="1" ht="21.75" customHeight="1" x14ac:dyDescent="0.25">
      <c r="A148" s="29"/>
      <c r="B148" s="121"/>
      <c r="C148" s="156" t="s">
        <v>167</v>
      </c>
      <c r="D148" s="156" t="s">
        <v>155</v>
      </c>
      <c r="E148" s="157"/>
      <c r="F148" s="158" t="s">
        <v>168</v>
      </c>
      <c r="G148" s="159" t="s">
        <v>157</v>
      </c>
      <c r="H148" s="160">
        <v>614.702</v>
      </c>
      <c r="I148" s="161"/>
      <c r="J148" s="160">
        <f t="shared" si="5"/>
        <v>0</v>
      </c>
      <c r="K148" s="162"/>
      <c r="L148" s="30"/>
      <c r="M148" s="163" t="s">
        <v>1</v>
      </c>
      <c r="N148" s="164" t="s">
        <v>41</v>
      </c>
      <c r="O148" s="55"/>
      <c r="P148" s="165">
        <f t="shared" si="6"/>
        <v>0</v>
      </c>
      <c r="Q148" s="165">
        <v>0</v>
      </c>
      <c r="R148" s="165">
        <f t="shared" si="7"/>
        <v>0</v>
      </c>
      <c r="S148" s="165">
        <v>0</v>
      </c>
      <c r="T148" s="166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7" t="s">
        <v>158</v>
      </c>
      <c r="AT148" s="167" t="s">
        <v>155</v>
      </c>
      <c r="AU148" s="167" t="s">
        <v>131</v>
      </c>
      <c r="AY148" s="14" t="s">
        <v>153</v>
      </c>
      <c r="BE148" s="168">
        <f t="shared" si="9"/>
        <v>0</v>
      </c>
      <c r="BF148" s="168">
        <f t="shared" si="10"/>
        <v>0</v>
      </c>
      <c r="BG148" s="168">
        <f t="shared" si="11"/>
        <v>0</v>
      </c>
      <c r="BH148" s="168">
        <f t="shared" si="12"/>
        <v>0</v>
      </c>
      <c r="BI148" s="168">
        <f t="shared" si="13"/>
        <v>0</v>
      </c>
      <c r="BJ148" s="14" t="s">
        <v>131</v>
      </c>
      <c r="BK148" s="169">
        <f t="shared" si="14"/>
        <v>0</v>
      </c>
      <c r="BL148" s="14" t="s">
        <v>158</v>
      </c>
      <c r="BM148" s="167" t="s">
        <v>169</v>
      </c>
    </row>
    <row r="149" spans="1:65" s="2" customFormat="1" ht="33" customHeight="1" x14ac:dyDescent="0.25">
      <c r="A149" s="29"/>
      <c r="B149" s="121"/>
      <c r="C149" s="156" t="s">
        <v>170</v>
      </c>
      <c r="D149" s="156" t="s">
        <v>155</v>
      </c>
      <c r="E149" s="157"/>
      <c r="F149" s="158" t="s">
        <v>171</v>
      </c>
      <c r="G149" s="159" t="s">
        <v>157</v>
      </c>
      <c r="H149" s="160">
        <v>935.75</v>
      </c>
      <c r="I149" s="161"/>
      <c r="J149" s="160">
        <f t="shared" si="5"/>
        <v>0</v>
      </c>
      <c r="K149" s="162"/>
      <c r="L149" s="30"/>
      <c r="M149" s="163" t="s">
        <v>1</v>
      </c>
      <c r="N149" s="164" t="s">
        <v>41</v>
      </c>
      <c r="O149" s="55"/>
      <c r="P149" s="165">
        <f t="shared" si="6"/>
        <v>0</v>
      </c>
      <c r="Q149" s="165">
        <v>0</v>
      </c>
      <c r="R149" s="165">
        <f t="shared" si="7"/>
        <v>0</v>
      </c>
      <c r="S149" s="165">
        <v>0</v>
      </c>
      <c r="T149" s="166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7" t="s">
        <v>158</v>
      </c>
      <c r="AT149" s="167" t="s">
        <v>155</v>
      </c>
      <c r="AU149" s="167" t="s">
        <v>131</v>
      </c>
      <c r="AY149" s="14" t="s">
        <v>153</v>
      </c>
      <c r="BE149" s="168">
        <f t="shared" si="9"/>
        <v>0</v>
      </c>
      <c r="BF149" s="168">
        <f t="shared" si="10"/>
        <v>0</v>
      </c>
      <c r="BG149" s="168">
        <f t="shared" si="11"/>
        <v>0</v>
      </c>
      <c r="BH149" s="168">
        <f t="shared" si="12"/>
        <v>0</v>
      </c>
      <c r="BI149" s="168">
        <f t="shared" si="13"/>
        <v>0</v>
      </c>
      <c r="BJ149" s="14" t="s">
        <v>131</v>
      </c>
      <c r="BK149" s="169">
        <f t="shared" si="14"/>
        <v>0</v>
      </c>
      <c r="BL149" s="14" t="s">
        <v>158</v>
      </c>
      <c r="BM149" s="167" t="s">
        <v>172</v>
      </c>
    </row>
    <row r="150" spans="1:65" s="2" customFormat="1" ht="16.5" customHeight="1" x14ac:dyDescent="0.25">
      <c r="A150" s="29"/>
      <c r="B150" s="121"/>
      <c r="C150" s="156" t="s">
        <v>173</v>
      </c>
      <c r="D150" s="156" t="s">
        <v>155</v>
      </c>
      <c r="E150" s="157"/>
      <c r="F150" s="158" t="s">
        <v>174</v>
      </c>
      <c r="G150" s="159" t="s">
        <v>157</v>
      </c>
      <c r="H150" s="160">
        <v>614.702</v>
      </c>
      <c r="I150" s="161"/>
      <c r="J150" s="160">
        <f t="shared" si="5"/>
        <v>0</v>
      </c>
      <c r="K150" s="162"/>
      <c r="L150" s="30"/>
      <c r="M150" s="163" t="s">
        <v>1</v>
      </c>
      <c r="N150" s="164" t="s">
        <v>41</v>
      </c>
      <c r="O150" s="55"/>
      <c r="P150" s="165">
        <f t="shared" si="6"/>
        <v>0</v>
      </c>
      <c r="Q150" s="165">
        <v>0</v>
      </c>
      <c r="R150" s="165">
        <f t="shared" si="7"/>
        <v>0</v>
      </c>
      <c r="S150" s="165">
        <v>0</v>
      </c>
      <c r="T150" s="166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7" t="s">
        <v>158</v>
      </c>
      <c r="AT150" s="167" t="s">
        <v>155</v>
      </c>
      <c r="AU150" s="167" t="s">
        <v>131</v>
      </c>
      <c r="AY150" s="14" t="s">
        <v>153</v>
      </c>
      <c r="BE150" s="168">
        <f t="shared" si="9"/>
        <v>0</v>
      </c>
      <c r="BF150" s="168">
        <f t="shared" si="10"/>
        <v>0</v>
      </c>
      <c r="BG150" s="168">
        <f t="shared" si="11"/>
        <v>0</v>
      </c>
      <c r="BH150" s="168">
        <f t="shared" si="12"/>
        <v>0</v>
      </c>
      <c r="BI150" s="168">
        <f t="shared" si="13"/>
        <v>0</v>
      </c>
      <c r="BJ150" s="14" t="s">
        <v>131</v>
      </c>
      <c r="BK150" s="169">
        <f t="shared" si="14"/>
        <v>0</v>
      </c>
      <c r="BL150" s="14" t="s">
        <v>158</v>
      </c>
      <c r="BM150" s="167" t="s">
        <v>175</v>
      </c>
    </row>
    <row r="151" spans="1:65" s="2" customFormat="1" ht="21.75" customHeight="1" x14ac:dyDescent="0.25">
      <c r="A151" s="29"/>
      <c r="B151" s="121"/>
      <c r="C151" s="156" t="s">
        <v>176</v>
      </c>
      <c r="D151" s="156" t="s">
        <v>155</v>
      </c>
      <c r="E151" s="157"/>
      <c r="F151" s="158" t="s">
        <v>177</v>
      </c>
      <c r="G151" s="159" t="s">
        <v>178</v>
      </c>
      <c r="H151" s="160">
        <v>614.702</v>
      </c>
      <c r="I151" s="161"/>
      <c r="J151" s="160">
        <f t="shared" si="5"/>
        <v>0</v>
      </c>
      <c r="K151" s="162"/>
      <c r="L151" s="30"/>
      <c r="M151" s="163" t="s">
        <v>1</v>
      </c>
      <c r="N151" s="164" t="s">
        <v>41</v>
      </c>
      <c r="O151" s="55"/>
      <c r="P151" s="165">
        <f t="shared" si="6"/>
        <v>0</v>
      </c>
      <c r="Q151" s="165">
        <v>0</v>
      </c>
      <c r="R151" s="165">
        <f t="shared" si="7"/>
        <v>0</v>
      </c>
      <c r="S151" s="165">
        <v>0</v>
      </c>
      <c r="T151" s="166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7" t="s">
        <v>158</v>
      </c>
      <c r="AT151" s="167" t="s">
        <v>155</v>
      </c>
      <c r="AU151" s="167" t="s">
        <v>131</v>
      </c>
      <c r="AY151" s="14" t="s">
        <v>153</v>
      </c>
      <c r="BE151" s="168">
        <f t="shared" si="9"/>
        <v>0</v>
      </c>
      <c r="BF151" s="168">
        <f t="shared" si="10"/>
        <v>0</v>
      </c>
      <c r="BG151" s="168">
        <f t="shared" si="11"/>
        <v>0</v>
      </c>
      <c r="BH151" s="168">
        <f t="shared" si="12"/>
        <v>0</v>
      </c>
      <c r="BI151" s="168">
        <f t="shared" si="13"/>
        <v>0</v>
      </c>
      <c r="BJ151" s="14" t="s">
        <v>131</v>
      </c>
      <c r="BK151" s="169">
        <f t="shared" si="14"/>
        <v>0</v>
      </c>
      <c r="BL151" s="14" t="s">
        <v>158</v>
      </c>
      <c r="BM151" s="167" t="s">
        <v>179</v>
      </c>
    </row>
    <row r="152" spans="1:65" s="2" customFormat="1" ht="21.75" customHeight="1" x14ac:dyDescent="0.25">
      <c r="A152" s="29"/>
      <c r="B152" s="121"/>
      <c r="C152" s="156" t="s">
        <v>180</v>
      </c>
      <c r="D152" s="156" t="s">
        <v>155</v>
      </c>
      <c r="E152" s="157"/>
      <c r="F152" s="158" t="s">
        <v>181</v>
      </c>
      <c r="G152" s="159" t="s">
        <v>157</v>
      </c>
      <c r="H152" s="160">
        <v>861.85</v>
      </c>
      <c r="I152" s="161"/>
      <c r="J152" s="160">
        <f t="shared" si="5"/>
        <v>0</v>
      </c>
      <c r="K152" s="162"/>
      <c r="L152" s="30"/>
      <c r="M152" s="163" t="s">
        <v>1</v>
      </c>
      <c r="N152" s="164" t="s">
        <v>41</v>
      </c>
      <c r="O152" s="55"/>
      <c r="P152" s="165">
        <f t="shared" si="6"/>
        <v>0</v>
      </c>
      <c r="Q152" s="165">
        <v>0</v>
      </c>
      <c r="R152" s="165">
        <f t="shared" si="7"/>
        <v>0</v>
      </c>
      <c r="S152" s="165">
        <v>0</v>
      </c>
      <c r="T152" s="166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7" t="s">
        <v>158</v>
      </c>
      <c r="AT152" s="167" t="s">
        <v>155</v>
      </c>
      <c r="AU152" s="167" t="s">
        <v>131</v>
      </c>
      <c r="AY152" s="14" t="s">
        <v>153</v>
      </c>
      <c r="BE152" s="168">
        <f t="shared" si="9"/>
        <v>0</v>
      </c>
      <c r="BF152" s="168">
        <f t="shared" si="10"/>
        <v>0</v>
      </c>
      <c r="BG152" s="168">
        <f t="shared" si="11"/>
        <v>0</v>
      </c>
      <c r="BH152" s="168">
        <f t="shared" si="12"/>
        <v>0</v>
      </c>
      <c r="BI152" s="168">
        <f t="shared" si="13"/>
        <v>0</v>
      </c>
      <c r="BJ152" s="14" t="s">
        <v>131</v>
      </c>
      <c r="BK152" s="169">
        <f t="shared" si="14"/>
        <v>0</v>
      </c>
      <c r="BL152" s="14" t="s">
        <v>158</v>
      </c>
      <c r="BM152" s="167" t="s">
        <v>182</v>
      </c>
    </row>
    <row r="153" spans="1:65" s="2" customFormat="1" ht="21.75" customHeight="1" x14ac:dyDescent="0.25">
      <c r="A153" s="29"/>
      <c r="B153" s="121"/>
      <c r="C153" s="156" t="s">
        <v>183</v>
      </c>
      <c r="D153" s="156" t="s">
        <v>155</v>
      </c>
      <c r="E153" s="157"/>
      <c r="F153" s="158" t="s">
        <v>184</v>
      </c>
      <c r="G153" s="159" t="s">
        <v>185</v>
      </c>
      <c r="H153" s="160">
        <v>935.75</v>
      </c>
      <c r="I153" s="161"/>
      <c r="J153" s="160">
        <f t="shared" si="5"/>
        <v>0</v>
      </c>
      <c r="K153" s="162"/>
      <c r="L153" s="30"/>
      <c r="M153" s="163" t="s">
        <v>1</v>
      </c>
      <c r="N153" s="164" t="s">
        <v>41</v>
      </c>
      <c r="O153" s="55"/>
      <c r="P153" s="165">
        <f t="shared" si="6"/>
        <v>0</v>
      </c>
      <c r="Q153" s="165">
        <v>0</v>
      </c>
      <c r="R153" s="165">
        <f t="shared" si="7"/>
        <v>0</v>
      </c>
      <c r="S153" s="165">
        <v>0</v>
      </c>
      <c r="T153" s="166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7" t="s">
        <v>158</v>
      </c>
      <c r="AT153" s="167" t="s">
        <v>155</v>
      </c>
      <c r="AU153" s="167" t="s">
        <v>131</v>
      </c>
      <c r="AY153" s="14" t="s">
        <v>153</v>
      </c>
      <c r="BE153" s="168">
        <f t="shared" si="9"/>
        <v>0</v>
      </c>
      <c r="BF153" s="168">
        <f t="shared" si="10"/>
        <v>0</v>
      </c>
      <c r="BG153" s="168">
        <f t="shared" si="11"/>
        <v>0</v>
      </c>
      <c r="BH153" s="168">
        <f t="shared" si="12"/>
        <v>0</v>
      </c>
      <c r="BI153" s="168">
        <f t="shared" si="13"/>
        <v>0</v>
      </c>
      <c r="BJ153" s="14" t="s">
        <v>131</v>
      </c>
      <c r="BK153" s="169">
        <f t="shared" si="14"/>
        <v>0</v>
      </c>
      <c r="BL153" s="14" t="s">
        <v>158</v>
      </c>
      <c r="BM153" s="167" t="s">
        <v>186</v>
      </c>
    </row>
    <row r="154" spans="1:65" s="12" customFormat="1" ht="22.95" customHeight="1" x14ac:dyDescent="0.3">
      <c r="B154" s="143"/>
      <c r="D154" s="144" t="s">
        <v>74</v>
      </c>
      <c r="E154" s="154"/>
      <c r="F154" s="154" t="s">
        <v>187</v>
      </c>
      <c r="I154" s="146"/>
      <c r="J154" s="155">
        <f>BK154</f>
        <v>0</v>
      </c>
      <c r="L154" s="143"/>
      <c r="M154" s="148"/>
      <c r="N154" s="149"/>
      <c r="O154" s="149"/>
      <c r="P154" s="150">
        <f>SUM(P155:P162)</f>
        <v>0</v>
      </c>
      <c r="Q154" s="149"/>
      <c r="R154" s="150">
        <f>SUM(R155:R162)</f>
        <v>1408.8789882399999</v>
      </c>
      <c r="S154" s="149"/>
      <c r="T154" s="151">
        <f>SUM(T155:T162)</f>
        <v>0</v>
      </c>
      <c r="AR154" s="144" t="s">
        <v>83</v>
      </c>
      <c r="AT154" s="152" t="s">
        <v>74</v>
      </c>
      <c r="AU154" s="152" t="s">
        <v>83</v>
      </c>
      <c r="AY154" s="144" t="s">
        <v>153</v>
      </c>
      <c r="BK154" s="153">
        <f>SUM(BK155:BK162)</f>
        <v>0</v>
      </c>
    </row>
    <row r="155" spans="1:65" s="2" customFormat="1" ht="21.75" customHeight="1" x14ac:dyDescent="0.25">
      <c r="A155" s="29"/>
      <c r="B155" s="121"/>
      <c r="C155" s="156" t="s">
        <v>188</v>
      </c>
      <c r="D155" s="156" t="s">
        <v>155</v>
      </c>
      <c r="E155" s="157"/>
      <c r="F155" s="158" t="s">
        <v>189</v>
      </c>
      <c r="G155" s="159" t="s">
        <v>157</v>
      </c>
      <c r="H155" s="160">
        <v>20.5</v>
      </c>
      <c r="I155" s="161"/>
      <c r="J155" s="160">
        <f t="shared" ref="J155:J162" si="15">ROUND(I155*H155,3)</f>
        <v>0</v>
      </c>
      <c r="K155" s="162"/>
      <c r="L155" s="30"/>
      <c r="M155" s="163" t="s">
        <v>1</v>
      </c>
      <c r="N155" s="164" t="s">
        <v>41</v>
      </c>
      <c r="O155" s="55"/>
      <c r="P155" s="165">
        <f t="shared" ref="P155:P162" si="16">O155*H155</f>
        <v>0</v>
      </c>
      <c r="Q155" s="165">
        <v>1.79982</v>
      </c>
      <c r="R155" s="165">
        <f t="shared" ref="R155:R162" si="17">Q155*H155</f>
        <v>36.89631</v>
      </c>
      <c r="S155" s="165">
        <v>0</v>
      </c>
      <c r="T155" s="166">
        <f t="shared" ref="T155:T162" si="18"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7" t="s">
        <v>158</v>
      </c>
      <c r="AT155" s="167" t="s">
        <v>155</v>
      </c>
      <c r="AU155" s="167" t="s">
        <v>131</v>
      </c>
      <c r="AY155" s="14" t="s">
        <v>153</v>
      </c>
      <c r="BE155" s="168">
        <f t="shared" ref="BE155:BE162" si="19">IF(N155="základná",J155,0)</f>
        <v>0</v>
      </c>
      <c r="BF155" s="168">
        <f t="shared" ref="BF155:BF162" si="20">IF(N155="znížená",J155,0)</f>
        <v>0</v>
      </c>
      <c r="BG155" s="168">
        <f t="shared" ref="BG155:BG162" si="21">IF(N155="zákl. prenesená",J155,0)</f>
        <v>0</v>
      </c>
      <c r="BH155" s="168">
        <f t="shared" ref="BH155:BH162" si="22">IF(N155="zníž. prenesená",J155,0)</f>
        <v>0</v>
      </c>
      <c r="BI155" s="168">
        <f t="shared" ref="BI155:BI162" si="23">IF(N155="nulová",J155,0)</f>
        <v>0</v>
      </c>
      <c r="BJ155" s="14" t="s">
        <v>131</v>
      </c>
      <c r="BK155" s="169">
        <f t="shared" ref="BK155:BK162" si="24">ROUND(I155*H155,3)</f>
        <v>0</v>
      </c>
      <c r="BL155" s="14" t="s">
        <v>158</v>
      </c>
      <c r="BM155" s="167" t="s">
        <v>190</v>
      </c>
    </row>
    <row r="156" spans="1:65" s="2" customFormat="1" ht="21.75" customHeight="1" x14ac:dyDescent="0.25">
      <c r="A156" s="29"/>
      <c r="B156" s="121"/>
      <c r="C156" s="156" t="s">
        <v>191</v>
      </c>
      <c r="D156" s="156" t="s">
        <v>155</v>
      </c>
      <c r="E156" s="157"/>
      <c r="F156" s="158" t="s">
        <v>192</v>
      </c>
      <c r="G156" s="159" t="s">
        <v>157</v>
      </c>
      <c r="H156" s="160">
        <v>280.72500000000002</v>
      </c>
      <c r="I156" s="161"/>
      <c r="J156" s="160">
        <f t="shared" si="15"/>
        <v>0</v>
      </c>
      <c r="K156" s="162"/>
      <c r="L156" s="30"/>
      <c r="M156" s="163" t="s">
        <v>1</v>
      </c>
      <c r="N156" s="164" t="s">
        <v>41</v>
      </c>
      <c r="O156" s="55"/>
      <c r="P156" s="165">
        <f t="shared" si="16"/>
        <v>0</v>
      </c>
      <c r="Q156" s="165">
        <v>2.4504600000000001</v>
      </c>
      <c r="R156" s="165">
        <f t="shared" si="17"/>
        <v>687.90538350000008</v>
      </c>
      <c r="S156" s="165">
        <v>0</v>
      </c>
      <c r="T156" s="166">
        <f t="shared" si="1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7" t="s">
        <v>158</v>
      </c>
      <c r="AT156" s="167" t="s">
        <v>155</v>
      </c>
      <c r="AU156" s="167" t="s">
        <v>131</v>
      </c>
      <c r="AY156" s="14" t="s">
        <v>153</v>
      </c>
      <c r="BE156" s="168">
        <f t="shared" si="19"/>
        <v>0</v>
      </c>
      <c r="BF156" s="168">
        <f t="shared" si="20"/>
        <v>0</v>
      </c>
      <c r="BG156" s="168">
        <f t="shared" si="21"/>
        <v>0</v>
      </c>
      <c r="BH156" s="168">
        <f t="shared" si="22"/>
        <v>0</v>
      </c>
      <c r="BI156" s="168">
        <f t="shared" si="23"/>
        <v>0</v>
      </c>
      <c r="BJ156" s="14" t="s">
        <v>131</v>
      </c>
      <c r="BK156" s="169">
        <f t="shared" si="24"/>
        <v>0</v>
      </c>
      <c r="BL156" s="14" t="s">
        <v>158</v>
      </c>
      <c r="BM156" s="167" t="s">
        <v>193</v>
      </c>
    </row>
    <row r="157" spans="1:65" s="2" customFormat="1" ht="16.5" customHeight="1" x14ac:dyDescent="0.25">
      <c r="A157" s="29"/>
      <c r="B157" s="121"/>
      <c r="C157" s="170" t="s">
        <v>194</v>
      </c>
      <c r="D157" s="170" t="s">
        <v>195</v>
      </c>
      <c r="E157" s="171"/>
      <c r="F157" s="172" t="s">
        <v>196</v>
      </c>
      <c r="G157" s="173" t="s">
        <v>185</v>
      </c>
      <c r="H157" s="174">
        <v>1076.1130000000001</v>
      </c>
      <c r="I157" s="175"/>
      <c r="J157" s="174">
        <f t="shared" si="15"/>
        <v>0</v>
      </c>
      <c r="K157" s="176"/>
      <c r="L157" s="177"/>
      <c r="M157" s="178" t="s">
        <v>1</v>
      </c>
      <c r="N157" s="179" t="s">
        <v>41</v>
      </c>
      <c r="O157" s="55"/>
      <c r="P157" s="165">
        <f t="shared" si="16"/>
        <v>0</v>
      </c>
      <c r="Q157" s="165">
        <v>6.7400000000000003E-3</v>
      </c>
      <c r="R157" s="165">
        <f t="shared" si="17"/>
        <v>7.2530016200000009</v>
      </c>
      <c r="S157" s="165">
        <v>0</v>
      </c>
      <c r="T157" s="166">
        <f t="shared" si="1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7" t="s">
        <v>176</v>
      </c>
      <c r="AT157" s="167" t="s">
        <v>195</v>
      </c>
      <c r="AU157" s="167" t="s">
        <v>131</v>
      </c>
      <c r="AY157" s="14" t="s">
        <v>153</v>
      </c>
      <c r="BE157" s="168">
        <f t="shared" si="19"/>
        <v>0</v>
      </c>
      <c r="BF157" s="168">
        <f t="shared" si="20"/>
        <v>0</v>
      </c>
      <c r="BG157" s="168">
        <f t="shared" si="21"/>
        <v>0</v>
      </c>
      <c r="BH157" s="168">
        <f t="shared" si="22"/>
        <v>0</v>
      </c>
      <c r="BI157" s="168">
        <f t="shared" si="23"/>
        <v>0</v>
      </c>
      <c r="BJ157" s="14" t="s">
        <v>131</v>
      </c>
      <c r="BK157" s="169">
        <f t="shared" si="24"/>
        <v>0</v>
      </c>
      <c r="BL157" s="14" t="s">
        <v>158</v>
      </c>
      <c r="BM157" s="167" t="s">
        <v>197</v>
      </c>
    </row>
    <row r="158" spans="1:65" s="2" customFormat="1" ht="16.5" customHeight="1" x14ac:dyDescent="0.25">
      <c r="A158" s="29"/>
      <c r="B158" s="121"/>
      <c r="C158" s="156" t="s">
        <v>198</v>
      </c>
      <c r="D158" s="156" t="s">
        <v>155</v>
      </c>
      <c r="E158" s="157"/>
      <c r="F158" s="158" t="s">
        <v>199</v>
      </c>
      <c r="G158" s="159" t="s">
        <v>157</v>
      </c>
      <c r="H158" s="160">
        <v>158.172</v>
      </c>
      <c r="I158" s="161"/>
      <c r="J158" s="160">
        <f t="shared" si="15"/>
        <v>0</v>
      </c>
      <c r="K158" s="162"/>
      <c r="L158" s="30"/>
      <c r="M158" s="163" t="s">
        <v>1</v>
      </c>
      <c r="N158" s="164" t="s">
        <v>41</v>
      </c>
      <c r="O158" s="55"/>
      <c r="P158" s="165">
        <f t="shared" si="16"/>
        <v>0</v>
      </c>
      <c r="Q158" s="165">
        <v>2.4229599999999998</v>
      </c>
      <c r="R158" s="165">
        <f t="shared" si="17"/>
        <v>383.24442911999995</v>
      </c>
      <c r="S158" s="165">
        <v>0</v>
      </c>
      <c r="T158" s="166">
        <f t="shared" si="1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7" t="s">
        <v>158</v>
      </c>
      <c r="AT158" s="167" t="s">
        <v>155</v>
      </c>
      <c r="AU158" s="167" t="s">
        <v>131</v>
      </c>
      <c r="AY158" s="14" t="s">
        <v>153</v>
      </c>
      <c r="BE158" s="168">
        <f t="shared" si="19"/>
        <v>0</v>
      </c>
      <c r="BF158" s="168">
        <f t="shared" si="20"/>
        <v>0</v>
      </c>
      <c r="BG158" s="168">
        <f t="shared" si="21"/>
        <v>0</v>
      </c>
      <c r="BH158" s="168">
        <f t="shared" si="22"/>
        <v>0</v>
      </c>
      <c r="BI158" s="168">
        <f t="shared" si="23"/>
        <v>0</v>
      </c>
      <c r="BJ158" s="14" t="s">
        <v>131</v>
      </c>
      <c r="BK158" s="169">
        <f t="shared" si="24"/>
        <v>0</v>
      </c>
      <c r="BL158" s="14" t="s">
        <v>158</v>
      </c>
      <c r="BM158" s="167" t="s">
        <v>200</v>
      </c>
    </row>
    <row r="159" spans="1:65" s="2" customFormat="1" ht="21.75" customHeight="1" x14ac:dyDescent="0.25">
      <c r="A159" s="29"/>
      <c r="B159" s="121"/>
      <c r="C159" s="156" t="s">
        <v>201</v>
      </c>
      <c r="D159" s="156" t="s">
        <v>155</v>
      </c>
      <c r="E159" s="157"/>
      <c r="F159" s="158" t="s">
        <v>202</v>
      </c>
      <c r="G159" s="159" t="s">
        <v>157</v>
      </c>
      <c r="H159" s="160">
        <v>116</v>
      </c>
      <c r="I159" s="161"/>
      <c r="J159" s="160">
        <f t="shared" si="15"/>
        <v>0</v>
      </c>
      <c r="K159" s="162"/>
      <c r="L159" s="30"/>
      <c r="M159" s="163" t="s">
        <v>1</v>
      </c>
      <c r="N159" s="164" t="s">
        <v>41</v>
      </c>
      <c r="O159" s="55"/>
      <c r="P159" s="165">
        <f t="shared" si="16"/>
        <v>0</v>
      </c>
      <c r="Q159" s="165">
        <v>2.4504600000000001</v>
      </c>
      <c r="R159" s="165">
        <f t="shared" si="17"/>
        <v>284.25335999999999</v>
      </c>
      <c r="S159" s="165">
        <v>0</v>
      </c>
      <c r="T159" s="166">
        <f t="shared" si="1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7" t="s">
        <v>158</v>
      </c>
      <c r="AT159" s="167" t="s">
        <v>155</v>
      </c>
      <c r="AU159" s="167" t="s">
        <v>131</v>
      </c>
      <c r="AY159" s="14" t="s">
        <v>153</v>
      </c>
      <c r="BE159" s="168">
        <f t="shared" si="19"/>
        <v>0</v>
      </c>
      <c r="BF159" s="168">
        <f t="shared" si="20"/>
        <v>0</v>
      </c>
      <c r="BG159" s="168">
        <f t="shared" si="21"/>
        <v>0</v>
      </c>
      <c r="BH159" s="168">
        <f t="shared" si="22"/>
        <v>0</v>
      </c>
      <c r="BI159" s="168">
        <f t="shared" si="23"/>
        <v>0</v>
      </c>
      <c r="BJ159" s="14" t="s">
        <v>131</v>
      </c>
      <c r="BK159" s="169">
        <f t="shared" si="24"/>
        <v>0</v>
      </c>
      <c r="BL159" s="14" t="s">
        <v>158</v>
      </c>
      <c r="BM159" s="167" t="s">
        <v>203</v>
      </c>
    </row>
    <row r="160" spans="1:65" s="2" customFormat="1" ht="21.75" customHeight="1" x14ac:dyDescent="0.25">
      <c r="A160" s="29"/>
      <c r="B160" s="121"/>
      <c r="C160" s="156" t="s">
        <v>204</v>
      </c>
      <c r="D160" s="156" t="s">
        <v>155</v>
      </c>
      <c r="E160" s="157"/>
      <c r="F160" s="158" t="s">
        <v>205</v>
      </c>
      <c r="G160" s="159" t="s">
        <v>185</v>
      </c>
      <c r="H160" s="160">
        <v>396</v>
      </c>
      <c r="I160" s="161"/>
      <c r="J160" s="160">
        <f t="shared" si="15"/>
        <v>0</v>
      </c>
      <c r="K160" s="162"/>
      <c r="L160" s="30"/>
      <c r="M160" s="163" t="s">
        <v>1</v>
      </c>
      <c r="N160" s="164" t="s">
        <v>41</v>
      </c>
      <c r="O160" s="55"/>
      <c r="P160" s="165">
        <f t="shared" si="16"/>
        <v>0</v>
      </c>
      <c r="Q160" s="165">
        <v>1.111E-2</v>
      </c>
      <c r="R160" s="165">
        <f t="shared" si="17"/>
        <v>4.3995600000000001</v>
      </c>
      <c r="S160" s="165">
        <v>0</v>
      </c>
      <c r="T160" s="166">
        <f t="shared" si="1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7" t="s">
        <v>158</v>
      </c>
      <c r="AT160" s="167" t="s">
        <v>155</v>
      </c>
      <c r="AU160" s="167" t="s">
        <v>131</v>
      </c>
      <c r="AY160" s="14" t="s">
        <v>153</v>
      </c>
      <c r="BE160" s="168">
        <f t="shared" si="19"/>
        <v>0</v>
      </c>
      <c r="BF160" s="168">
        <f t="shared" si="20"/>
        <v>0</v>
      </c>
      <c r="BG160" s="168">
        <f t="shared" si="21"/>
        <v>0</v>
      </c>
      <c r="BH160" s="168">
        <f t="shared" si="22"/>
        <v>0</v>
      </c>
      <c r="BI160" s="168">
        <f t="shared" si="23"/>
        <v>0</v>
      </c>
      <c r="BJ160" s="14" t="s">
        <v>131</v>
      </c>
      <c r="BK160" s="169">
        <f t="shared" si="24"/>
        <v>0</v>
      </c>
      <c r="BL160" s="14" t="s">
        <v>158</v>
      </c>
      <c r="BM160" s="167" t="s">
        <v>206</v>
      </c>
    </row>
    <row r="161" spans="1:65" s="2" customFormat="1" ht="21.75" customHeight="1" x14ac:dyDescent="0.25">
      <c r="A161" s="29"/>
      <c r="B161" s="121"/>
      <c r="C161" s="156" t="s">
        <v>207</v>
      </c>
      <c r="D161" s="156" t="s">
        <v>155</v>
      </c>
      <c r="E161" s="157"/>
      <c r="F161" s="158" t="s">
        <v>208</v>
      </c>
      <c r="G161" s="159" t="s">
        <v>185</v>
      </c>
      <c r="H161" s="160">
        <v>396</v>
      </c>
      <c r="I161" s="161"/>
      <c r="J161" s="160">
        <f t="shared" si="15"/>
        <v>0</v>
      </c>
      <c r="K161" s="162"/>
      <c r="L161" s="30"/>
      <c r="M161" s="163" t="s">
        <v>1</v>
      </c>
      <c r="N161" s="164" t="s">
        <v>41</v>
      </c>
      <c r="O161" s="55"/>
      <c r="P161" s="165">
        <f t="shared" si="16"/>
        <v>0</v>
      </c>
      <c r="Q161" s="165">
        <v>0</v>
      </c>
      <c r="R161" s="165">
        <f t="shared" si="17"/>
        <v>0</v>
      </c>
      <c r="S161" s="165">
        <v>0</v>
      </c>
      <c r="T161" s="166">
        <f t="shared" si="1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7" t="s">
        <v>158</v>
      </c>
      <c r="AT161" s="167" t="s">
        <v>155</v>
      </c>
      <c r="AU161" s="167" t="s">
        <v>131</v>
      </c>
      <c r="AY161" s="14" t="s">
        <v>153</v>
      </c>
      <c r="BE161" s="168">
        <f t="shared" si="19"/>
        <v>0</v>
      </c>
      <c r="BF161" s="168">
        <f t="shared" si="20"/>
        <v>0</v>
      </c>
      <c r="BG161" s="168">
        <f t="shared" si="21"/>
        <v>0</v>
      </c>
      <c r="BH161" s="168">
        <f t="shared" si="22"/>
        <v>0</v>
      </c>
      <c r="BI161" s="168">
        <f t="shared" si="23"/>
        <v>0</v>
      </c>
      <c r="BJ161" s="14" t="s">
        <v>131</v>
      </c>
      <c r="BK161" s="169">
        <f t="shared" si="24"/>
        <v>0</v>
      </c>
      <c r="BL161" s="14" t="s">
        <v>158</v>
      </c>
      <c r="BM161" s="167" t="s">
        <v>209</v>
      </c>
    </row>
    <row r="162" spans="1:65" s="2" customFormat="1" ht="16.5" customHeight="1" x14ac:dyDescent="0.25">
      <c r="A162" s="29"/>
      <c r="B162" s="121"/>
      <c r="C162" s="156" t="s">
        <v>210</v>
      </c>
      <c r="D162" s="156" t="s">
        <v>155</v>
      </c>
      <c r="E162" s="157"/>
      <c r="F162" s="158" t="s">
        <v>211</v>
      </c>
      <c r="G162" s="159" t="s">
        <v>178</v>
      </c>
      <c r="H162" s="160">
        <v>4.4000000000000004</v>
      </c>
      <c r="I162" s="161"/>
      <c r="J162" s="160">
        <f t="shared" si="15"/>
        <v>0</v>
      </c>
      <c r="K162" s="162"/>
      <c r="L162" s="30"/>
      <c r="M162" s="163" t="s">
        <v>1</v>
      </c>
      <c r="N162" s="164" t="s">
        <v>41</v>
      </c>
      <c r="O162" s="55"/>
      <c r="P162" s="165">
        <f t="shared" si="16"/>
        <v>0</v>
      </c>
      <c r="Q162" s="165">
        <v>1.1197600000000001</v>
      </c>
      <c r="R162" s="165">
        <f t="shared" si="17"/>
        <v>4.9269440000000007</v>
      </c>
      <c r="S162" s="165">
        <v>0</v>
      </c>
      <c r="T162" s="166">
        <f t="shared" si="1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7" t="s">
        <v>158</v>
      </c>
      <c r="AT162" s="167" t="s">
        <v>155</v>
      </c>
      <c r="AU162" s="167" t="s">
        <v>131</v>
      </c>
      <c r="AY162" s="14" t="s">
        <v>153</v>
      </c>
      <c r="BE162" s="168">
        <f t="shared" si="19"/>
        <v>0</v>
      </c>
      <c r="BF162" s="168">
        <f t="shared" si="20"/>
        <v>0</v>
      </c>
      <c r="BG162" s="168">
        <f t="shared" si="21"/>
        <v>0</v>
      </c>
      <c r="BH162" s="168">
        <f t="shared" si="22"/>
        <v>0</v>
      </c>
      <c r="BI162" s="168">
        <f t="shared" si="23"/>
        <v>0</v>
      </c>
      <c r="BJ162" s="14" t="s">
        <v>131</v>
      </c>
      <c r="BK162" s="169">
        <f t="shared" si="24"/>
        <v>0</v>
      </c>
      <c r="BL162" s="14" t="s">
        <v>158</v>
      </c>
      <c r="BM162" s="167" t="s">
        <v>212</v>
      </c>
    </row>
    <row r="163" spans="1:65" s="12" customFormat="1" ht="22.95" customHeight="1" x14ac:dyDescent="0.3">
      <c r="B163" s="143"/>
      <c r="D163" s="144" t="s">
        <v>74</v>
      </c>
      <c r="E163" s="154"/>
      <c r="F163" s="154" t="s">
        <v>213</v>
      </c>
      <c r="I163" s="146"/>
      <c r="J163" s="155">
        <f>BK163</f>
        <v>0</v>
      </c>
      <c r="L163" s="143"/>
      <c r="M163" s="148"/>
      <c r="N163" s="149"/>
      <c r="O163" s="149"/>
      <c r="P163" s="150">
        <f>SUM(P164:P166)</f>
        <v>0</v>
      </c>
      <c r="Q163" s="149"/>
      <c r="R163" s="150">
        <f>SUM(R164:R166)</f>
        <v>322.40609710000001</v>
      </c>
      <c r="S163" s="149"/>
      <c r="T163" s="151">
        <f>SUM(T164:T166)</f>
        <v>0</v>
      </c>
      <c r="AR163" s="144" t="s">
        <v>83</v>
      </c>
      <c r="AT163" s="152" t="s">
        <v>74</v>
      </c>
      <c r="AU163" s="152" t="s">
        <v>83</v>
      </c>
      <c r="AY163" s="144" t="s">
        <v>153</v>
      </c>
      <c r="BK163" s="153">
        <f>SUM(BK164:BK166)</f>
        <v>0</v>
      </c>
    </row>
    <row r="164" spans="1:65" s="2" customFormat="1" ht="21.75" customHeight="1" x14ac:dyDescent="0.25">
      <c r="A164" s="29"/>
      <c r="B164" s="121"/>
      <c r="C164" s="156" t="s">
        <v>214</v>
      </c>
      <c r="D164" s="156" t="s">
        <v>155</v>
      </c>
      <c r="E164" s="157"/>
      <c r="F164" s="158" t="s">
        <v>215</v>
      </c>
      <c r="G164" s="159" t="s">
        <v>157</v>
      </c>
      <c r="H164" s="160">
        <v>11.398</v>
      </c>
      <c r="I164" s="161"/>
      <c r="J164" s="160">
        <f>ROUND(I164*H164,3)</f>
        <v>0</v>
      </c>
      <c r="K164" s="162"/>
      <c r="L164" s="30"/>
      <c r="M164" s="163" t="s">
        <v>1</v>
      </c>
      <c r="N164" s="164" t="s">
        <v>41</v>
      </c>
      <c r="O164" s="55"/>
      <c r="P164" s="165">
        <f>O164*H164</f>
        <v>0</v>
      </c>
      <c r="Q164" s="165">
        <v>2.29006</v>
      </c>
      <c r="R164" s="165">
        <f>Q164*H164</f>
        <v>26.102103879999998</v>
      </c>
      <c r="S164" s="165">
        <v>0</v>
      </c>
      <c r="T164" s="166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7" t="s">
        <v>158</v>
      </c>
      <c r="AT164" s="167" t="s">
        <v>155</v>
      </c>
      <c r="AU164" s="167" t="s">
        <v>131</v>
      </c>
      <c r="AY164" s="14" t="s">
        <v>153</v>
      </c>
      <c r="BE164" s="168">
        <f>IF(N164="základná",J164,0)</f>
        <v>0</v>
      </c>
      <c r="BF164" s="168">
        <f>IF(N164="znížená",J164,0)</f>
        <v>0</v>
      </c>
      <c r="BG164" s="168">
        <f>IF(N164="zákl. prenesená",J164,0)</f>
        <v>0</v>
      </c>
      <c r="BH164" s="168">
        <f>IF(N164="zníž. prenesená",J164,0)</f>
        <v>0</v>
      </c>
      <c r="BI164" s="168">
        <f>IF(N164="nulová",J164,0)</f>
        <v>0</v>
      </c>
      <c r="BJ164" s="14" t="s">
        <v>131</v>
      </c>
      <c r="BK164" s="169">
        <f>ROUND(I164*H164,3)</f>
        <v>0</v>
      </c>
      <c r="BL164" s="14" t="s">
        <v>158</v>
      </c>
      <c r="BM164" s="167" t="s">
        <v>216</v>
      </c>
    </row>
    <row r="165" spans="1:65" s="2" customFormat="1" ht="21.75" customHeight="1" x14ac:dyDescent="0.25">
      <c r="A165" s="29"/>
      <c r="B165" s="121"/>
      <c r="C165" s="156" t="s">
        <v>7</v>
      </c>
      <c r="D165" s="156" t="s">
        <v>155</v>
      </c>
      <c r="E165" s="157"/>
      <c r="F165" s="158" t="s">
        <v>217</v>
      </c>
      <c r="G165" s="159" t="s">
        <v>157</v>
      </c>
      <c r="H165" s="160">
        <v>129.387</v>
      </c>
      <c r="I165" s="161"/>
      <c r="J165" s="160">
        <f>ROUND(I165*H165,3)</f>
        <v>0</v>
      </c>
      <c r="K165" s="162"/>
      <c r="L165" s="30"/>
      <c r="M165" s="163" t="s">
        <v>1</v>
      </c>
      <c r="N165" s="164" t="s">
        <v>41</v>
      </c>
      <c r="O165" s="55"/>
      <c r="P165" s="165">
        <f>O165*H165</f>
        <v>0</v>
      </c>
      <c r="Q165" s="165">
        <v>2.29006</v>
      </c>
      <c r="R165" s="165">
        <f>Q165*H165</f>
        <v>296.30399322</v>
      </c>
      <c r="S165" s="165">
        <v>0</v>
      </c>
      <c r="T165" s="166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7" t="s">
        <v>158</v>
      </c>
      <c r="AT165" s="167" t="s">
        <v>155</v>
      </c>
      <c r="AU165" s="167" t="s">
        <v>131</v>
      </c>
      <c r="AY165" s="14" t="s">
        <v>153</v>
      </c>
      <c r="BE165" s="168">
        <f>IF(N165="základná",J165,0)</f>
        <v>0</v>
      </c>
      <c r="BF165" s="168">
        <f>IF(N165="znížená",J165,0)</f>
        <v>0</v>
      </c>
      <c r="BG165" s="168">
        <f>IF(N165="zákl. prenesená",J165,0)</f>
        <v>0</v>
      </c>
      <c r="BH165" s="168">
        <f>IF(N165="zníž. prenesená",J165,0)</f>
        <v>0</v>
      </c>
      <c r="BI165" s="168">
        <f>IF(N165="nulová",J165,0)</f>
        <v>0</v>
      </c>
      <c r="BJ165" s="14" t="s">
        <v>131</v>
      </c>
      <c r="BK165" s="169">
        <f>ROUND(I165*H165,3)</f>
        <v>0</v>
      </c>
      <c r="BL165" s="14" t="s">
        <v>158</v>
      </c>
      <c r="BM165" s="167" t="s">
        <v>218</v>
      </c>
    </row>
    <row r="166" spans="1:65" s="2" customFormat="1" ht="21.75" customHeight="1" x14ac:dyDescent="0.25">
      <c r="A166" s="29"/>
      <c r="B166" s="121"/>
      <c r="C166" s="156" t="s">
        <v>219</v>
      </c>
      <c r="D166" s="156" t="s">
        <v>155</v>
      </c>
      <c r="E166" s="157"/>
      <c r="F166" s="158" t="s">
        <v>220</v>
      </c>
      <c r="G166" s="159" t="s">
        <v>157</v>
      </c>
      <c r="H166" s="160">
        <v>129.387</v>
      </c>
      <c r="I166" s="161"/>
      <c r="J166" s="160">
        <f>ROUND(I166*H166,3)</f>
        <v>0</v>
      </c>
      <c r="K166" s="162"/>
      <c r="L166" s="30"/>
      <c r="M166" s="163" t="s">
        <v>1</v>
      </c>
      <c r="N166" s="164" t="s">
        <v>41</v>
      </c>
      <c r="O166" s="55"/>
      <c r="P166" s="165">
        <f>O166*H166</f>
        <v>0</v>
      </c>
      <c r="Q166" s="165">
        <v>0</v>
      </c>
      <c r="R166" s="165">
        <f>Q166*H166</f>
        <v>0</v>
      </c>
      <c r="S166" s="165">
        <v>0</v>
      </c>
      <c r="T166" s="166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7" t="s">
        <v>158</v>
      </c>
      <c r="AT166" s="167" t="s">
        <v>155</v>
      </c>
      <c r="AU166" s="167" t="s">
        <v>131</v>
      </c>
      <c r="AY166" s="14" t="s">
        <v>153</v>
      </c>
      <c r="BE166" s="168">
        <f>IF(N166="základná",J166,0)</f>
        <v>0</v>
      </c>
      <c r="BF166" s="168">
        <f>IF(N166="znížená",J166,0)</f>
        <v>0</v>
      </c>
      <c r="BG166" s="168">
        <f>IF(N166="zákl. prenesená",J166,0)</f>
        <v>0</v>
      </c>
      <c r="BH166" s="168">
        <f>IF(N166="zníž. prenesená",J166,0)</f>
        <v>0</v>
      </c>
      <c r="BI166" s="168">
        <f>IF(N166="nulová",J166,0)</f>
        <v>0</v>
      </c>
      <c r="BJ166" s="14" t="s">
        <v>131</v>
      </c>
      <c r="BK166" s="169">
        <f>ROUND(I166*H166,3)</f>
        <v>0</v>
      </c>
      <c r="BL166" s="14" t="s">
        <v>158</v>
      </c>
      <c r="BM166" s="167" t="s">
        <v>221</v>
      </c>
    </row>
    <row r="167" spans="1:65" s="12" customFormat="1" ht="22.95" customHeight="1" x14ac:dyDescent="0.3">
      <c r="B167" s="143"/>
      <c r="D167" s="144" t="s">
        <v>74</v>
      </c>
      <c r="E167" s="154"/>
      <c r="F167" s="154" t="s">
        <v>222</v>
      </c>
      <c r="I167" s="146"/>
      <c r="J167" s="155">
        <f>BK167</f>
        <v>0</v>
      </c>
      <c r="L167" s="143"/>
      <c r="M167" s="148"/>
      <c r="N167" s="149"/>
      <c r="O167" s="149"/>
      <c r="P167" s="150">
        <f>SUM(P168:P175)</f>
        <v>0</v>
      </c>
      <c r="Q167" s="149"/>
      <c r="R167" s="150">
        <f>SUM(R168:R175)</f>
        <v>37.880101580000009</v>
      </c>
      <c r="S167" s="149"/>
      <c r="T167" s="151">
        <f>SUM(T168:T175)</f>
        <v>0</v>
      </c>
      <c r="AR167" s="144" t="s">
        <v>83</v>
      </c>
      <c r="AT167" s="152" t="s">
        <v>74</v>
      </c>
      <c r="AU167" s="152" t="s">
        <v>83</v>
      </c>
      <c r="AY167" s="144" t="s">
        <v>153</v>
      </c>
      <c r="BK167" s="153">
        <f>SUM(BK168:BK175)</f>
        <v>0</v>
      </c>
    </row>
    <row r="168" spans="1:65" s="2" customFormat="1" ht="21.75" customHeight="1" x14ac:dyDescent="0.25">
      <c r="A168" s="29"/>
      <c r="B168" s="121"/>
      <c r="C168" s="156" t="s">
        <v>223</v>
      </c>
      <c r="D168" s="156" t="s">
        <v>155</v>
      </c>
      <c r="E168" s="157"/>
      <c r="F168" s="158" t="s">
        <v>224</v>
      </c>
      <c r="G168" s="159" t="s">
        <v>157</v>
      </c>
      <c r="H168" s="160">
        <v>12.628</v>
      </c>
      <c r="I168" s="161"/>
      <c r="J168" s="160">
        <f t="shared" ref="J168:J175" si="25">ROUND(I168*H168,3)</f>
        <v>0</v>
      </c>
      <c r="K168" s="162"/>
      <c r="L168" s="30"/>
      <c r="M168" s="163" t="s">
        <v>1</v>
      </c>
      <c r="N168" s="164" t="s">
        <v>41</v>
      </c>
      <c r="O168" s="55"/>
      <c r="P168" s="165">
        <f t="shared" ref="P168:P175" si="26">O168*H168</f>
        <v>0</v>
      </c>
      <c r="Q168" s="165">
        <v>2.4257200000000001</v>
      </c>
      <c r="R168" s="165">
        <f t="shared" ref="R168:R175" si="27">Q168*H168</f>
        <v>30.631992160000003</v>
      </c>
      <c r="S168" s="165">
        <v>0</v>
      </c>
      <c r="T168" s="166">
        <f t="shared" ref="T168:T175" si="28"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7" t="s">
        <v>158</v>
      </c>
      <c r="AT168" s="167" t="s">
        <v>155</v>
      </c>
      <c r="AU168" s="167" t="s">
        <v>131</v>
      </c>
      <c r="AY168" s="14" t="s">
        <v>153</v>
      </c>
      <c r="BE168" s="168">
        <f t="shared" ref="BE168:BE175" si="29">IF(N168="základná",J168,0)</f>
        <v>0</v>
      </c>
      <c r="BF168" s="168">
        <f t="shared" ref="BF168:BF175" si="30">IF(N168="znížená",J168,0)</f>
        <v>0</v>
      </c>
      <c r="BG168" s="168">
        <f t="shared" ref="BG168:BG175" si="31">IF(N168="zákl. prenesená",J168,0)</f>
        <v>0</v>
      </c>
      <c r="BH168" s="168">
        <f t="shared" ref="BH168:BH175" si="32">IF(N168="zníž. prenesená",J168,0)</f>
        <v>0</v>
      </c>
      <c r="BI168" s="168">
        <f t="shared" ref="BI168:BI175" si="33">IF(N168="nulová",J168,0)</f>
        <v>0</v>
      </c>
      <c r="BJ168" s="14" t="s">
        <v>131</v>
      </c>
      <c r="BK168" s="169">
        <f t="shared" ref="BK168:BK175" si="34">ROUND(I168*H168,3)</f>
        <v>0</v>
      </c>
      <c r="BL168" s="14" t="s">
        <v>158</v>
      </c>
      <c r="BM168" s="167" t="s">
        <v>225</v>
      </c>
    </row>
    <row r="169" spans="1:65" s="2" customFormat="1" ht="21.75" customHeight="1" x14ac:dyDescent="0.25">
      <c r="A169" s="29"/>
      <c r="B169" s="121"/>
      <c r="C169" s="156" t="s">
        <v>226</v>
      </c>
      <c r="D169" s="156" t="s">
        <v>155</v>
      </c>
      <c r="E169" s="157"/>
      <c r="F169" s="158" t="s">
        <v>227</v>
      </c>
      <c r="G169" s="159" t="s">
        <v>185</v>
      </c>
      <c r="H169" s="160">
        <v>32.982999999999997</v>
      </c>
      <c r="I169" s="161"/>
      <c r="J169" s="160">
        <f t="shared" si="25"/>
        <v>0</v>
      </c>
      <c r="K169" s="162"/>
      <c r="L169" s="30"/>
      <c r="M169" s="163" t="s">
        <v>1</v>
      </c>
      <c r="N169" s="164" t="s">
        <v>41</v>
      </c>
      <c r="O169" s="55"/>
      <c r="P169" s="165">
        <f t="shared" si="26"/>
        <v>0</v>
      </c>
      <c r="Q169" s="165">
        <v>1.8540000000000001E-2</v>
      </c>
      <c r="R169" s="165">
        <f t="shared" si="27"/>
        <v>0.61150481999999995</v>
      </c>
      <c r="S169" s="165">
        <v>0</v>
      </c>
      <c r="T169" s="166">
        <f t="shared" si="2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7" t="s">
        <v>158</v>
      </c>
      <c r="AT169" s="167" t="s">
        <v>155</v>
      </c>
      <c r="AU169" s="167" t="s">
        <v>131</v>
      </c>
      <c r="AY169" s="14" t="s">
        <v>153</v>
      </c>
      <c r="BE169" s="168">
        <f t="shared" si="29"/>
        <v>0</v>
      </c>
      <c r="BF169" s="168">
        <f t="shared" si="30"/>
        <v>0</v>
      </c>
      <c r="BG169" s="168">
        <f t="shared" si="31"/>
        <v>0</v>
      </c>
      <c r="BH169" s="168">
        <f t="shared" si="32"/>
        <v>0</v>
      </c>
      <c r="BI169" s="168">
        <f t="shared" si="33"/>
        <v>0</v>
      </c>
      <c r="BJ169" s="14" t="s">
        <v>131</v>
      </c>
      <c r="BK169" s="169">
        <f t="shared" si="34"/>
        <v>0</v>
      </c>
      <c r="BL169" s="14" t="s">
        <v>158</v>
      </c>
      <c r="BM169" s="167" t="s">
        <v>228</v>
      </c>
    </row>
    <row r="170" spans="1:65" s="2" customFormat="1" ht="21.75" customHeight="1" x14ac:dyDescent="0.25">
      <c r="A170" s="29"/>
      <c r="B170" s="121"/>
      <c r="C170" s="156" t="s">
        <v>229</v>
      </c>
      <c r="D170" s="156" t="s">
        <v>155</v>
      </c>
      <c r="E170" s="157"/>
      <c r="F170" s="158" t="s">
        <v>230</v>
      </c>
      <c r="G170" s="159" t="s">
        <v>185</v>
      </c>
      <c r="H170" s="160">
        <v>32.982999999999997</v>
      </c>
      <c r="I170" s="161"/>
      <c r="J170" s="160">
        <f t="shared" si="25"/>
        <v>0</v>
      </c>
      <c r="K170" s="162"/>
      <c r="L170" s="30"/>
      <c r="M170" s="163" t="s">
        <v>1</v>
      </c>
      <c r="N170" s="164" t="s">
        <v>41</v>
      </c>
      <c r="O170" s="55"/>
      <c r="P170" s="165">
        <f t="shared" si="26"/>
        <v>0</v>
      </c>
      <c r="Q170" s="165">
        <v>0</v>
      </c>
      <c r="R170" s="165">
        <f t="shared" si="27"/>
        <v>0</v>
      </c>
      <c r="S170" s="165">
        <v>0</v>
      </c>
      <c r="T170" s="166">
        <f t="shared" si="2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7" t="s">
        <v>158</v>
      </c>
      <c r="AT170" s="167" t="s">
        <v>155</v>
      </c>
      <c r="AU170" s="167" t="s">
        <v>131</v>
      </c>
      <c r="AY170" s="14" t="s">
        <v>153</v>
      </c>
      <c r="BE170" s="168">
        <f t="shared" si="29"/>
        <v>0</v>
      </c>
      <c r="BF170" s="168">
        <f t="shared" si="30"/>
        <v>0</v>
      </c>
      <c r="BG170" s="168">
        <f t="shared" si="31"/>
        <v>0</v>
      </c>
      <c r="BH170" s="168">
        <f t="shared" si="32"/>
        <v>0</v>
      </c>
      <c r="BI170" s="168">
        <f t="shared" si="33"/>
        <v>0</v>
      </c>
      <c r="BJ170" s="14" t="s">
        <v>131</v>
      </c>
      <c r="BK170" s="169">
        <f t="shared" si="34"/>
        <v>0</v>
      </c>
      <c r="BL170" s="14" t="s">
        <v>158</v>
      </c>
      <c r="BM170" s="167" t="s">
        <v>231</v>
      </c>
    </row>
    <row r="171" spans="1:65" s="2" customFormat="1" ht="21.75" customHeight="1" x14ac:dyDescent="0.25">
      <c r="A171" s="29"/>
      <c r="B171" s="121"/>
      <c r="C171" s="156" t="s">
        <v>232</v>
      </c>
      <c r="D171" s="156" t="s">
        <v>155</v>
      </c>
      <c r="E171" s="157"/>
      <c r="F171" s="158" t="s">
        <v>233</v>
      </c>
      <c r="G171" s="159" t="s">
        <v>178</v>
      </c>
      <c r="H171" s="160">
        <v>1.8149999999999999</v>
      </c>
      <c r="I171" s="161"/>
      <c r="J171" s="160">
        <f t="shared" si="25"/>
        <v>0</v>
      </c>
      <c r="K171" s="162"/>
      <c r="L171" s="30"/>
      <c r="M171" s="163" t="s">
        <v>1</v>
      </c>
      <c r="N171" s="164" t="s">
        <v>41</v>
      </c>
      <c r="O171" s="55"/>
      <c r="P171" s="165">
        <f t="shared" si="26"/>
        <v>0</v>
      </c>
      <c r="Q171" s="165">
        <v>1.01684</v>
      </c>
      <c r="R171" s="165">
        <f t="shared" si="27"/>
        <v>1.8455645999999999</v>
      </c>
      <c r="S171" s="165">
        <v>0</v>
      </c>
      <c r="T171" s="166">
        <f t="shared" si="2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7" t="s">
        <v>158</v>
      </c>
      <c r="AT171" s="167" t="s">
        <v>155</v>
      </c>
      <c r="AU171" s="167" t="s">
        <v>131</v>
      </c>
      <c r="AY171" s="14" t="s">
        <v>153</v>
      </c>
      <c r="BE171" s="168">
        <f t="shared" si="29"/>
        <v>0</v>
      </c>
      <c r="BF171" s="168">
        <f t="shared" si="30"/>
        <v>0</v>
      </c>
      <c r="BG171" s="168">
        <f t="shared" si="31"/>
        <v>0</v>
      </c>
      <c r="BH171" s="168">
        <f t="shared" si="32"/>
        <v>0</v>
      </c>
      <c r="BI171" s="168">
        <f t="shared" si="33"/>
        <v>0</v>
      </c>
      <c r="BJ171" s="14" t="s">
        <v>131</v>
      </c>
      <c r="BK171" s="169">
        <f t="shared" si="34"/>
        <v>0</v>
      </c>
      <c r="BL171" s="14" t="s">
        <v>158</v>
      </c>
      <c r="BM171" s="167" t="s">
        <v>234</v>
      </c>
    </row>
    <row r="172" spans="1:65" s="2" customFormat="1" ht="21.75" customHeight="1" x14ac:dyDescent="0.25">
      <c r="A172" s="29"/>
      <c r="B172" s="121"/>
      <c r="C172" s="156" t="s">
        <v>235</v>
      </c>
      <c r="D172" s="156" t="s">
        <v>155</v>
      </c>
      <c r="E172" s="157"/>
      <c r="F172" s="158" t="s">
        <v>236</v>
      </c>
      <c r="G172" s="159" t="s">
        <v>185</v>
      </c>
      <c r="H172" s="160">
        <v>935.75</v>
      </c>
      <c r="I172" s="161"/>
      <c r="J172" s="160">
        <f t="shared" si="25"/>
        <v>0</v>
      </c>
      <c r="K172" s="162"/>
      <c r="L172" s="30"/>
      <c r="M172" s="163" t="s">
        <v>1</v>
      </c>
      <c r="N172" s="164" t="s">
        <v>41</v>
      </c>
      <c r="O172" s="55"/>
      <c r="P172" s="165">
        <f t="shared" si="26"/>
        <v>0</v>
      </c>
      <c r="Q172" s="165">
        <v>2.2000000000000001E-3</v>
      </c>
      <c r="R172" s="165">
        <f t="shared" si="27"/>
        <v>2.0586500000000001</v>
      </c>
      <c r="S172" s="165">
        <v>0</v>
      </c>
      <c r="T172" s="166">
        <f t="shared" si="2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7" t="s">
        <v>158</v>
      </c>
      <c r="AT172" s="167" t="s">
        <v>155</v>
      </c>
      <c r="AU172" s="167" t="s">
        <v>131</v>
      </c>
      <c r="AY172" s="14" t="s">
        <v>153</v>
      </c>
      <c r="BE172" s="168">
        <f t="shared" si="29"/>
        <v>0</v>
      </c>
      <c r="BF172" s="168">
        <f t="shared" si="30"/>
        <v>0</v>
      </c>
      <c r="BG172" s="168">
        <f t="shared" si="31"/>
        <v>0</v>
      </c>
      <c r="BH172" s="168">
        <f t="shared" si="32"/>
        <v>0</v>
      </c>
      <c r="BI172" s="168">
        <f t="shared" si="33"/>
        <v>0</v>
      </c>
      <c r="BJ172" s="14" t="s">
        <v>131</v>
      </c>
      <c r="BK172" s="169">
        <f t="shared" si="34"/>
        <v>0</v>
      </c>
      <c r="BL172" s="14" t="s">
        <v>158</v>
      </c>
      <c r="BM172" s="167" t="s">
        <v>237</v>
      </c>
    </row>
    <row r="173" spans="1:65" s="2" customFormat="1" ht="21.75" customHeight="1" x14ac:dyDescent="0.25">
      <c r="A173" s="29"/>
      <c r="B173" s="121"/>
      <c r="C173" s="170" t="s">
        <v>238</v>
      </c>
      <c r="D173" s="170" t="s">
        <v>195</v>
      </c>
      <c r="E173" s="171"/>
      <c r="F173" s="172" t="s">
        <v>239</v>
      </c>
      <c r="G173" s="173" t="s">
        <v>185</v>
      </c>
      <c r="H173" s="174">
        <v>1122.9000000000001</v>
      </c>
      <c r="I173" s="175"/>
      <c r="J173" s="174">
        <f t="shared" si="25"/>
        <v>0</v>
      </c>
      <c r="K173" s="176"/>
      <c r="L173" s="177"/>
      <c r="M173" s="178" t="s">
        <v>1</v>
      </c>
      <c r="N173" s="179" t="s">
        <v>41</v>
      </c>
      <c r="O173" s="55"/>
      <c r="P173" s="165">
        <f t="shared" si="26"/>
        <v>0</v>
      </c>
      <c r="Q173" s="165">
        <v>2.0000000000000001E-4</v>
      </c>
      <c r="R173" s="165">
        <f t="shared" si="27"/>
        <v>0.22458000000000003</v>
      </c>
      <c r="S173" s="165">
        <v>0</v>
      </c>
      <c r="T173" s="166">
        <f t="shared" si="2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7" t="s">
        <v>176</v>
      </c>
      <c r="AT173" s="167" t="s">
        <v>195</v>
      </c>
      <c r="AU173" s="167" t="s">
        <v>131</v>
      </c>
      <c r="AY173" s="14" t="s">
        <v>153</v>
      </c>
      <c r="BE173" s="168">
        <f t="shared" si="29"/>
        <v>0</v>
      </c>
      <c r="BF173" s="168">
        <f t="shared" si="30"/>
        <v>0</v>
      </c>
      <c r="BG173" s="168">
        <f t="shared" si="31"/>
        <v>0</v>
      </c>
      <c r="BH173" s="168">
        <f t="shared" si="32"/>
        <v>0</v>
      </c>
      <c r="BI173" s="168">
        <f t="shared" si="33"/>
        <v>0</v>
      </c>
      <c r="BJ173" s="14" t="s">
        <v>131</v>
      </c>
      <c r="BK173" s="169">
        <f t="shared" si="34"/>
        <v>0</v>
      </c>
      <c r="BL173" s="14" t="s">
        <v>158</v>
      </c>
      <c r="BM173" s="167" t="s">
        <v>240</v>
      </c>
    </row>
    <row r="174" spans="1:65" s="2" customFormat="1" ht="21.75" customHeight="1" x14ac:dyDescent="0.25">
      <c r="A174" s="29"/>
      <c r="B174" s="121"/>
      <c r="C174" s="156" t="s">
        <v>241</v>
      </c>
      <c r="D174" s="156" t="s">
        <v>155</v>
      </c>
      <c r="E174" s="157"/>
      <c r="F174" s="158" t="s">
        <v>236</v>
      </c>
      <c r="G174" s="159" t="s">
        <v>185</v>
      </c>
      <c r="H174" s="160">
        <v>935.75</v>
      </c>
      <c r="I174" s="161"/>
      <c r="J174" s="160">
        <f t="shared" si="25"/>
        <v>0</v>
      </c>
      <c r="K174" s="162"/>
      <c r="L174" s="30"/>
      <c r="M174" s="163" t="s">
        <v>1</v>
      </c>
      <c r="N174" s="164" t="s">
        <v>41</v>
      </c>
      <c r="O174" s="55"/>
      <c r="P174" s="165">
        <f t="shared" si="26"/>
        <v>0</v>
      </c>
      <c r="Q174" s="165">
        <v>2.2000000000000001E-3</v>
      </c>
      <c r="R174" s="165">
        <f t="shared" si="27"/>
        <v>2.0586500000000001</v>
      </c>
      <c r="S174" s="165">
        <v>0</v>
      </c>
      <c r="T174" s="166">
        <f t="shared" si="2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7" t="s">
        <v>158</v>
      </c>
      <c r="AT174" s="167" t="s">
        <v>155</v>
      </c>
      <c r="AU174" s="167" t="s">
        <v>131</v>
      </c>
      <c r="AY174" s="14" t="s">
        <v>153</v>
      </c>
      <c r="BE174" s="168">
        <f t="shared" si="29"/>
        <v>0</v>
      </c>
      <c r="BF174" s="168">
        <f t="shared" si="30"/>
        <v>0</v>
      </c>
      <c r="BG174" s="168">
        <f t="shared" si="31"/>
        <v>0</v>
      </c>
      <c r="BH174" s="168">
        <f t="shared" si="32"/>
        <v>0</v>
      </c>
      <c r="BI174" s="168">
        <f t="shared" si="33"/>
        <v>0</v>
      </c>
      <c r="BJ174" s="14" t="s">
        <v>131</v>
      </c>
      <c r="BK174" s="169">
        <f t="shared" si="34"/>
        <v>0</v>
      </c>
      <c r="BL174" s="14" t="s">
        <v>158</v>
      </c>
      <c r="BM174" s="167" t="s">
        <v>242</v>
      </c>
    </row>
    <row r="175" spans="1:65" s="2" customFormat="1" ht="21.75" customHeight="1" x14ac:dyDescent="0.25">
      <c r="A175" s="29"/>
      <c r="B175" s="121"/>
      <c r="C175" s="170" t="s">
        <v>243</v>
      </c>
      <c r="D175" s="170" t="s">
        <v>195</v>
      </c>
      <c r="E175" s="171"/>
      <c r="F175" s="172" t="s">
        <v>244</v>
      </c>
      <c r="G175" s="173" t="s">
        <v>185</v>
      </c>
      <c r="H175" s="174">
        <v>1122.9000000000001</v>
      </c>
      <c r="I175" s="175"/>
      <c r="J175" s="174">
        <f t="shared" si="25"/>
        <v>0</v>
      </c>
      <c r="K175" s="176"/>
      <c r="L175" s="177"/>
      <c r="M175" s="178" t="s">
        <v>1</v>
      </c>
      <c r="N175" s="179" t="s">
        <v>41</v>
      </c>
      <c r="O175" s="55"/>
      <c r="P175" s="165">
        <f t="shared" si="26"/>
        <v>0</v>
      </c>
      <c r="Q175" s="165">
        <v>4.0000000000000002E-4</v>
      </c>
      <c r="R175" s="165">
        <f t="shared" si="27"/>
        <v>0.44916000000000006</v>
      </c>
      <c r="S175" s="165">
        <v>0</v>
      </c>
      <c r="T175" s="166">
        <f t="shared" si="2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7" t="s">
        <v>176</v>
      </c>
      <c r="AT175" s="167" t="s">
        <v>195</v>
      </c>
      <c r="AU175" s="167" t="s">
        <v>131</v>
      </c>
      <c r="AY175" s="14" t="s">
        <v>153</v>
      </c>
      <c r="BE175" s="168">
        <f t="shared" si="29"/>
        <v>0</v>
      </c>
      <c r="BF175" s="168">
        <f t="shared" si="30"/>
        <v>0</v>
      </c>
      <c r="BG175" s="168">
        <f t="shared" si="31"/>
        <v>0</v>
      </c>
      <c r="BH175" s="168">
        <f t="shared" si="32"/>
        <v>0</v>
      </c>
      <c r="BI175" s="168">
        <f t="shared" si="33"/>
        <v>0</v>
      </c>
      <c r="BJ175" s="14" t="s">
        <v>131</v>
      </c>
      <c r="BK175" s="169">
        <f t="shared" si="34"/>
        <v>0</v>
      </c>
      <c r="BL175" s="14" t="s">
        <v>158</v>
      </c>
      <c r="BM175" s="167" t="s">
        <v>245</v>
      </c>
    </row>
    <row r="176" spans="1:65" s="12" customFormat="1" ht="22.95" customHeight="1" x14ac:dyDescent="0.3">
      <c r="B176" s="143"/>
      <c r="D176" s="144" t="s">
        <v>74</v>
      </c>
      <c r="E176" s="154"/>
      <c r="F176" s="154" t="s">
        <v>246</v>
      </c>
      <c r="I176" s="146"/>
      <c r="J176" s="155">
        <f>BK176</f>
        <v>0</v>
      </c>
      <c r="L176" s="143"/>
      <c r="M176" s="148"/>
      <c r="N176" s="149"/>
      <c r="O176" s="149"/>
      <c r="P176" s="150">
        <f>SUM(P177:P185)</f>
        <v>0</v>
      </c>
      <c r="Q176" s="149"/>
      <c r="R176" s="150">
        <f>SUM(R177:R185)</f>
        <v>1111.04026432</v>
      </c>
      <c r="S176" s="149"/>
      <c r="T176" s="151">
        <f>SUM(T177:T185)</f>
        <v>0</v>
      </c>
      <c r="AR176" s="144" t="s">
        <v>83</v>
      </c>
      <c r="AT176" s="152" t="s">
        <v>74</v>
      </c>
      <c r="AU176" s="152" t="s">
        <v>83</v>
      </c>
      <c r="AY176" s="144" t="s">
        <v>153</v>
      </c>
      <c r="BK176" s="153">
        <f>SUM(BK177:BK185)</f>
        <v>0</v>
      </c>
    </row>
    <row r="177" spans="1:65" s="2" customFormat="1" ht="21.75" customHeight="1" x14ac:dyDescent="0.25">
      <c r="A177" s="29"/>
      <c r="B177" s="121"/>
      <c r="C177" s="156" t="s">
        <v>247</v>
      </c>
      <c r="D177" s="156" t="s">
        <v>155</v>
      </c>
      <c r="E177" s="157"/>
      <c r="F177" s="158" t="s">
        <v>248</v>
      </c>
      <c r="G177" s="159" t="s">
        <v>185</v>
      </c>
      <c r="H177" s="160">
        <v>344.09399999999999</v>
      </c>
      <c r="I177" s="161"/>
      <c r="J177" s="160">
        <f t="shared" ref="J177:J185" si="35">ROUND(I177*H177,3)</f>
        <v>0</v>
      </c>
      <c r="K177" s="162"/>
      <c r="L177" s="30"/>
      <c r="M177" s="163" t="s">
        <v>1</v>
      </c>
      <c r="N177" s="164" t="s">
        <v>41</v>
      </c>
      <c r="O177" s="55"/>
      <c r="P177" s="165">
        <f t="shared" ref="P177:P185" si="36">O177*H177</f>
        <v>0</v>
      </c>
      <c r="Q177" s="165">
        <v>3.4970000000000001E-2</v>
      </c>
      <c r="R177" s="165">
        <f t="shared" ref="R177:R185" si="37">Q177*H177</f>
        <v>12.03296718</v>
      </c>
      <c r="S177" s="165">
        <v>0</v>
      </c>
      <c r="T177" s="166">
        <f t="shared" ref="T177:T185" si="38"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7" t="s">
        <v>158</v>
      </c>
      <c r="AT177" s="167" t="s">
        <v>155</v>
      </c>
      <c r="AU177" s="167" t="s">
        <v>131</v>
      </c>
      <c r="AY177" s="14" t="s">
        <v>153</v>
      </c>
      <c r="BE177" s="168">
        <f t="shared" ref="BE177:BE185" si="39">IF(N177="základná",J177,0)</f>
        <v>0</v>
      </c>
      <c r="BF177" s="168">
        <f t="shared" ref="BF177:BF185" si="40">IF(N177="znížená",J177,0)</f>
        <v>0</v>
      </c>
      <c r="BG177" s="168">
        <f t="shared" ref="BG177:BG185" si="41">IF(N177="zákl. prenesená",J177,0)</f>
        <v>0</v>
      </c>
      <c r="BH177" s="168">
        <f t="shared" ref="BH177:BH185" si="42">IF(N177="zníž. prenesená",J177,0)</f>
        <v>0</v>
      </c>
      <c r="BI177" s="168">
        <f t="shared" ref="BI177:BI185" si="43">IF(N177="nulová",J177,0)</f>
        <v>0</v>
      </c>
      <c r="BJ177" s="14" t="s">
        <v>131</v>
      </c>
      <c r="BK177" s="169">
        <f t="shared" ref="BK177:BK185" si="44">ROUND(I177*H177,3)</f>
        <v>0</v>
      </c>
      <c r="BL177" s="14" t="s">
        <v>158</v>
      </c>
      <c r="BM177" s="167" t="s">
        <v>249</v>
      </c>
    </row>
    <row r="178" spans="1:65" s="2" customFormat="1" ht="21.75" customHeight="1" x14ac:dyDescent="0.25">
      <c r="A178" s="29"/>
      <c r="B178" s="121"/>
      <c r="C178" s="156" t="s">
        <v>250</v>
      </c>
      <c r="D178" s="156" t="s">
        <v>155</v>
      </c>
      <c r="E178" s="157"/>
      <c r="F178" s="158" t="s">
        <v>251</v>
      </c>
      <c r="G178" s="159" t="s">
        <v>185</v>
      </c>
      <c r="H178" s="160">
        <v>344.09399999999999</v>
      </c>
      <c r="I178" s="161"/>
      <c r="J178" s="160">
        <f t="shared" si="35"/>
        <v>0</v>
      </c>
      <c r="K178" s="162"/>
      <c r="L178" s="30"/>
      <c r="M178" s="163" t="s">
        <v>1</v>
      </c>
      <c r="N178" s="164" t="s">
        <v>41</v>
      </c>
      <c r="O178" s="55"/>
      <c r="P178" s="165">
        <f t="shared" si="36"/>
        <v>0</v>
      </c>
      <c r="Q178" s="165">
        <v>5.7600000000000004E-3</v>
      </c>
      <c r="R178" s="165">
        <f t="shared" si="37"/>
        <v>1.98198144</v>
      </c>
      <c r="S178" s="165">
        <v>0</v>
      </c>
      <c r="T178" s="166">
        <f t="shared" si="3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7" t="s">
        <v>158</v>
      </c>
      <c r="AT178" s="167" t="s">
        <v>155</v>
      </c>
      <c r="AU178" s="167" t="s">
        <v>131</v>
      </c>
      <c r="AY178" s="14" t="s">
        <v>153</v>
      </c>
      <c r="BE178" s="168">
        <f t="shared" si="39"/>
        <v>0</v>
      </c>
      <c r="BF178" s="168">
        <f t="shared" si="40"/>
        <v>0</v>
      </c>
      <c r="BG178" s="168">
        <f t="shared" si="41"/>
        <v>0</v>
      </c>
      <c r="BH178" s="168">
        <f t="shared" si="42"/>
        <v>0</v>
      </c>
      <c r="BI178" s="168">
        <f t="shared" si="43"/>
        <v>0</v>
      </c>
      <c r="BJ178" s="14" t="s">
        <v>131</v>
      </c>
      <c r="BK178" s="169">
        <f t="shared" si="44"/>
        <v>0</v>
      </c>
      <c r="BL178" s="14" t="s">
        <v>158</v>
      </c>
      <c r="BM178" s="167" t="s">
        <v>252</v>
      </c>
    </row>
    <row r="179" spans="1:65" s="2" customFormat="1" ht="21.75" customHeight="1" x14ac:dyDescent="0.25">
      <c r="A179" s="29"/>
      <c r="B179" s="121"/>
      <c r="C179" s="156" t="s">
        <v>253</v>
      </c>
      <c r="D179" s="156" t="s">
        <v>155</v>
      </c>
      <c r="E179" s="157"/>
      <c r="F179" s="158" t="s">
        <v>254</v>
      </c>
      <c r="G179" s="159" t="s">
        <v>185</v>
      </c>
      <c r="H179" s="160">
        <v>65.965999999999994</v>
      </c>
      <c r="I179" s="161"/>
      <c r="J179" s="160">
        <f t="shared" si="35"/>
        <v>0</v>
      </c>
      <c r="K179" s="162"/>
      <c r="L179" s="30"/>
      <c r="M179" s="163" t="s">
        <v>1</v>
      </c>
      <c r="N179" s="164" t="s">
        <v>41</v>
      </c>
      <c r="O179" s="55"/>
      <c r="P179" s="165">
        <f t="shared" si="36"/>
        <v>0</v>
      </c>
      <c r="Q179" s="165">
        <v>8.43E-3</v>
      </c>
      <c r="R179" s="165">
        <f t="shared" si="37"/>
        <v>0.55609337999999997</v>
      </c>
      <c r="S179" s="165">
        <v>0</v>
      </c>
      <c r="T179" s="166">
        <f t="shared" si="3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7" t="s">
        <v>158</v>
      </c>
      <c r="AT179" s="167" t="s">
        <v>155</v>
      </c>
      <c r="AU179" s="167" t="s">
        <v>131</v>
      </c>
      <c r="AY179" s="14" t="s">
        <v>153</v>
      </c>
      <c r="BE179" s="168">
        <f t="shared" si="39"/>
        <v>0</v>
      </c>
      <c r="BF179" s="168">
        <f t="shared" si="40"/>
        <v>0</v>
      </c>
      <c r="BG179" s="168">
        <f t="shared" si="41"/>
        <v>0</v>
      </c>
      <c r="BH179" s="168">
        <f t="shared" si="42"/>
        <v>0</v>
      </c>
      <c r="BI179" s="168">
        <f t="shared" si="43"/>
        <v>0</v>
      </c>
      <c r="BJ179" s="14" t="s">
        <v>131</v>
      </c>
      <c r="BK179" s="169">
        <f t="shared" si="44"/>
        <v>0</v>
      </c>
      <c r="BL179" s="14" t="s">
        <v>158</v>
      </c>
      <c r="BM179" s="167" t="s">
        <v>255</v>
      </c>
    </row>
    <row r="180" spans="1:65" s="2" customFormat="1" ht="21.75" customHeight="1" x14ac:dyDescent="0.25">
      <c r="A180" s="29"/>
      <c r="B180" s="121"/>
      <c r="C180" s="156" t="s">
        <v>256</v>
      </c>
      <c r="D180" s="156" t="s">
        <v>155</v>
      </c>
      <c r="E180" s="157"/>
      <c r="F180" s="158" t="s">
        <v>257</v>
      </c>
      <c r="G180" s="159" t="s">
        <v>185</v>
      </c>
      <c r="H180" s="160">
        <v>369.59399999999999</v>
      </c>
      <c r="I180" s="161"/>
      <c r="J180" s="160">
        <f t="shared" si="35"/>
        <v>0</v>
      </c>
      <c r="K180" s="162"/>
      <c r="L180" s="30"/>
      <c r="M180" s="163" t="s">
        <v>1</v>
      </c>
      <c r="N180" s="164" t="s">
        <v>41</v>
      </c>
      <c r="O180" s="55"/>
      <c r="P180" s="165">
        <f t="shared" si="36"/>
        <v>0</v>
      </c>
      <c r="Q180" s="165">
        <v>3.0500000000000002E-3</v>
      </c>
      <c r="R180" s="165">
        <f t="shared" si="37"/>
        <v>1.1272617</v>
      </c>
      <c r="S180" s="165">
        <v>0</v>
      </c>
      <c r="T180" s="166">
        <f t="shared" si="3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7" t="s">
        <v>158</v>
      </c>
      <c r="AT180" s="167" t="s">
        <v>155</v>
      </c>
      <c r="AU180" s="167" t="s">
        <v>131</v>
      </c>
      <c r="AY180" s="14" t="s">
        <v>153</v>
      </c>
      <c r="BE180" s="168">
        <f t="shared" si="39"/>
        <v>0</v>
      </c>
      <c r="BF180" s="168">
        <f t="shared" si="40"/>
        <v>0</v>
      </c>
      <c r="BG180" s="168">
        <f t="shared" si="41"/>
        <v>0</v>
      </c>
      <c r="BH180" s="168">
        <f t="shared" si="42"/>
        <v>0</v>
      </c>
      <c r="BI180" s="168">
        <f t="shared" si="43"/>
        <v>0</v>
      </c>
      <c r="BJ180" s="14" t="s">
        <v>131</v>
      </c>
      <c r="BK180" s="169">
        <f t="shared" si="44"/>
        <v>0</v>
      </c>
      <c r="BL180" s="14" t="s">
        <v>158</v>
      </c>
      <c r="BM180" s="167" t="s">
        <v>258</v>
      </c>
    </row>
    <row r="181" spans="1:65" s="2" customFormat="1" ht="21.75" customHeight="1" x14ac:dyDescent="0.25">
      <c r="A181" s="29"/>
      <c r="B181" s="121"/>
      <c r="C181" s="156" t="s">
        <v>259</v>
      </c>
      <c r="D181" s="156" t="s">
        <v>155</v>
      </c>
      <c r="E181" s="157"/>
      <c r="F181" s="158" t="s">
        <v>260</v>
      </c>
      <c r="G181" s="159" t="s">
        <v>185</v>
      </c>
      <c r="H181" s="160">
        <v>51.085999999999999</v>
      </c>
      <c r="I181" s="161"/>
      <c r="J181" s="160">
        <f t="shared" si="35"/>
        <v>0</v>
      </c>
      <c r="K181" s="162"/>
      <c r="L181" s="30"/>
      <c r="M181" s="163" t="s">
        <v>1</v>
      </c>
      <c r="N181" s="164" t="s">
        <v>41</v>
      </c>
      <c r="O181" s="55"/>
      <c r="P181" s="165">
        <f t="shared" si="36"/>
        <v>0</v>
      </c>
      <c r="Q181" s="165">
        <v>6.1999999999999998E-3</v>
      </c>
      <c r="R181" s="165">
        <f t="shared" si="37"/>
        <v>0.31673319999999999</v>
      </c>
      <c r="S181" s="165">
        <v>0</v>
      </c>
      <c r="T181" s="166">
        <f t="shared" si="3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7" t="s">
        <v>158</v>
      </c>
      <c r="AT181" s="167" t="s">
        <v>155</v>
      </c>
      <c r="AU181" s="167" t="s">
        <v>131</v>
      </c>
      <c r="AY181" s="14" t="s">
        <v>153</v>
      </c>
      <c r="BE181" s="168">
        <f t="shared" si="39"/>
        <v>0</v>
      </c>
      <c r="BF181" s="168">
        <f t="shared" si="40"/>
        <v>0</v>
      </c>
      <c r="BG181" s="168">
        <f t="shared" si="41"/>
        <v>0</v>
      </c>
      <c r="BH181" s="168">
        <f t="shared" si="42"/>
        <v>0</v>
      </c>
      <c r="BI181" s="168">
        <f t="shared" si="43"/>
        <v>0</v>
      </c>
      <c r="BJ181" s="14" t="s">
        <v>131</v>
      </c>
      <c r="BK181" s="169">
        <f t="shared" si="44"/>
        <v>0</v>
      </c>
      <c r="BL181" s="14" t="s">
        <v>158</v>
      </c>
      <c r="BM181" s="167" t="s">
        <v>261</v>
      </c>
    </row>
    <row r="182" spans="1:65" s="2" customFormat="1" ht="33" customHeight="1" x14ac:dyDescent="0.25">
      <c r="A182" s="29"/>
      <c r="B182" s="121"/>
      <c r="C182" s="156" t="s">
        <v>262</v>
      </c>
      <c r="D182" s="156" t="s">
        <v>155</v>
      </c>
      <c r="E182" s="157"/>
      <c r="F182" s="158" t="s">
        <v>263</v>
      </c>
      <c r="G182" s="159" t="s">
        <v>185</v>
      </c>
      <c r="H182" s="160">
        <v>384.68</v>
      </c>
      <c r="I182" s="161"/>
      <c r="J182" s="160">
        <f t="shared" si="35"/>
        <v>0</v>
      </c>
      <c r="K182" s="162"/>
      <c r="L182" s="30"/>
      <c r="M182" s="163" t="s">
        <v>1</v>
      </c>
      <c r="N182" s="164" t="s">
        <v>41</v>
      </c>
      <c r="O182" s="55"/>
      <c r="P182" s="165">
        <f t="shared" si="36"/>
        <v>0</v>
      </c>
      <c r="Q182" s="165">
        <v>2.1000000000000001E-4</v>
      </c>
      <c r="R182" s="165">
        <f t="shared" si="37"/>
        <v>8.0782800000000002E-2</v>
      </c>
      <c r="S182" s="165">
        <v>0</v>
      </c>
      <c r="T182" s="166">
        <f t="shared" si="3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7" t="s">
        <v>158</v>
      </c>
      <c r="AT182" s="167" t="s">
        <v>155</v>
      </c>
      <c r="AU182" s="167" t="s">
        <v>131</v>
      </c>
      <c r="AY182" s="14" t="s">
        <v>153</v>
      </c>
      <c r="BE182" s="168">
        <f t="shared" si="39"/>
        <v>0</v>
      </c>
      <c r="BF182" s="168">
        <f t="shared" si="40"/>
        <v>0</v>
      </c>
      <c r="BG182" s="168">
        <f t="shared" si="41"/>
        <v>0</v>
      </c>
      <c r="BH182" s="168">
        <f t="shared" si="42"/>
        <v>0</v>
      </c>
      <c r="BI182" s="168">
        <f t="shared" si="43"/>
        <v>0</v>
      </c>
      <c r="BJ182" s="14" t="s">
        <v>131</v>
      </c>
      <c r="BK182" s="169">
        <f t="shared" si="44"/>
        <v>0</v>
      </c>
      <c r="BL182" s="14" t="s">
        <v>158</v>
      </c>
      <c r="BM182" s="167" t="s">
        <v>264</v>
      </c>
    </row>
    <row r="183" spans="1:65" s="2" customFormat="1" ht="21.75" customHeight="1" x14ac:dyDescent="0.25">
      <c r="A183" s="29"/>
      <c r="B183" s="121"/>
      <c r="C183" s="156" t="s">
        <v>265</v>
      </c>
      <c r="D183" s="156" t="s">
        <v>155</v>
      </c>
      <c r="E183" s="157"/>
      <c r="F183" s="158" t="s">
        <v>266</v>
      </c>
      <c r="G183" s="159" t="s">
        <v>185</v>
      </c>
      <c r="H183" s="160">
        <v>420.68</v>
      </c>
      <c r="I183" s="161"/>
      <c r="J183" s="160">
        <f t="shared" si="35"/>
        <v>0</v>
      </c>
      <c r="K183" s="162"/>
      <c r="L183" s="30"/>
      <c r="M183" s="163" t="s">
        <v>1</v>
      </c>
      <c r="N183" s="164" t="s">
        <v>41</v>
      </c>
      <c r="O183" s="55"/>
      <c r="P183" s="165">
        <f t="shared" si="36"/>
        <v>0</v>
      </c>
      <c r="Q183" s="165">
        <v>5.7600000000000004E-3</v>
      </c>
      <c r="R183" s="165">
        <f t="shared" si="37"/>
        <v>2.4231168000000003</v>
      </c>
      <c r="S183" s="165">
        <v>0</v>
      </c>
      <c r="T183" s="166">
        <f t="shared" si="3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7" t="s">
        <v>158</v>
      </c>
      <c r="AT183" s="167" t="s">
        <v>155</v>
      </c>
      <c r="AU183" s="167" t="s">
        <v>131</v>
      </c>
      <c r="AY183" s="14" t="s">
        <v>153</v>
      </c>
      <c r="BE183" s="168">
        <f t="shared" si="39"/>
        <v>0</v>
      </c>
      <c r="BF183" s="168">
        <f t="shared" si="40"/>
        <v>0</v>
      </c>
      <c r="BG183" s="168">
        <f t="shared" si="41"/>
        <v>0</v>
      </c>
      <c r="BH183" s="168">
        <f t="shared" si="42"/>
        <v>0</v>
      </c>
      <c r="BI183" s="168">
        <f t="shared" si="43"/>
        <v>0</v>
      </c>
      <c r="BJ183" s="14" t="s">
        <v>131</v>
      </c>
      <c r="BK183" s="169">
        <f t="shared" si="44"/>
        <v>0</v>
      </c>
      <c r="BL183" s="14" t="s">
        <v>158</v>
      </c>
      <c r="BM183" s="167" t="s">
        <v>267</v>
      </c>
    </row>
    <row r="184" spans="1:65" s="2" customFormat="1" ht="16.5" customHeight="1" x14ac:dyDescent="0.25">
      <c r="A184" s="29"/>
      <c r="B184" s="121"/>
      <c r="C184" s="156" t="s">
        <v>268</v>
      </c>
      <c r="D184" s="156" t="s">
        <v>155</v>
      </c>
      <c r="E184" s="157"/>
      <c r="F184" s="158" t="s">
        <v>269</v>
      </c>
      <c r="G184" s="159" t="s">
        <v>157</v>
      </c>
      <c r="H184" s="160">
        <v>69.998000000000005</v>
      </c>
      <c r="I184" s="161"/>
      <c r="J184" s="160">
        <f t="shared" si="35"/>
        <v>0</v>
      </c>
      <c r="K184" s="162"/>
      <c r="L184" s="30"/>
      <c r="M184" s="163" t="s">
        <v>1</v>
      </c>
      <c r="N184" s="164" t="s">
        <v>41</v>
      </c>
      <c r="O184" s="55"/>
      <c r="P184" s="165">
        <f t="shared" si="36"/>
        <v>0</v>
      </c>
      <c r="Q184" s="165">
        <v>2.4860899999999999</v>
      </c>
      <c r="R184" s="165">
        <f t="shared" si="37"/>
        <v>174.02132782000001</v>
      </c>
      <c r="S184" s="165">
        <v>0</v>
      </c>
      <c r="T184" s="166">
        <f t="shared" si="3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7" t="s">
        <v>158</v>
      </c>
      <c r="AT184" s="167" t="s">
        <v>155</v>
      </c>
      <c r="AU184" s="167" t="s">
        <v>131</v>
      </c>
      <c r="AY184" s="14" t="s">
        <v>153</v>
      </c>
      <c r="BE184" s="168">
        <f t="shared" si="39"/>
        <v>0</v>
      </c>
      <c r="BF184" s="168">
        <f t="shared" si="40"/>
        <v>0</v>
      </c>
      <c r="BG184" s="168">
        <f t="shared" si="41"/>
        <v>0</v>
      </c>
      <c r="BH184" s="168">
        <f t="shared" si="42"/>
        <v>0</v>
      </c>
      <c r="BI184" s="168">
        <f t="shared" si="43"/>
        <v>0</v>
      </c>
      <c r="BJ184" s="14" t="s">
        <v>131</v>
      </c>
      <c r="BK184" s="169">
        <f t="shared" si="44"/>
        <v>0</v>
      </c>
      <c r="BL184" s="14" t="s">
        <v>158</v>
      </c>
      <c r="BM184" s="167" t="s">
        <v>270</v>
      </c>
    </row>
    <row r="185" spans="1:65" s="2" customFormat="1" ht="21.75" customHeight="1" x14ac:dyDescent="0.25">
      <c r="A185" s="29"/>
      <c r="B185" s="121"/>
      <c r="C185" s="156" t="s">
        <v>271</v>
      </c>
      <c r="D185" s="156" t="s">
        <v>155</v>
      </c>
      <c r="E185" s="157"/>
      <c r="F185" s="158" t="s">
        <v>272</v>
      </c>
      <c r="G185" s="159" t="s">
        <v>157</v>
      </c>
      <c r="H185" s="160">
        <v>500</v>
      </c>
      <c r="I185" s="161"/>
      <c r="J185" s="160">
        <f t="shared" si="35"/>
        <v>0</v>
      </c>
      <c r="K185" s="162"/>
      <c r="L185" s="30"/>
      <c r="M185" s="163" t="s">
        <v>1</v>
      </c>
      <c r="N185" s="164" t="s">
        <v>41</v>
      </c>
      <c r="O185" s="55"/>
      <c r="P185" s="165">
        <f t="shared" si="36"/>
        <v>0</v>
      </c>
      <c r="Q185" s="165">
        <v>1.837</v>
      </c>
      <c r="R185" s="165">
        <f t="shared" si="37"/>
        <v>918.5</v>
      </c>
      <c r="S185" s="165">
        <v>0</v>
      </c>
      <c r="T185" s="166">
        <f t="shared" si="3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7" t="s">
        <v>158</v>
      </c>
      <c r="AT185" s="167" t="s">
        <v>155</v>
      </c>
      <c r="AU185" s="167" t="s">
        <v>131</v>
      </c>
      <c r="AY185" s="14" t="s">
        <v>153</v>
      </c>
      <c r="BE185" s="168">
        <f t="shared" si="39"/>
        <v>0</v>
      </c>
      <c r="BF185" s="168">
        <f t="shared" si="40"/>
        <v>0</v>
      </c>
      <c r="BG185" s="168">
        <f t="shared" si="41"/>
        <v>0</v>
      </c>
      <c r="BH185" s="168">
        <f t="shared" si="42"/>
        <v>0</v>
      </c>
      <c r="BI185" s="168">
        <f t="shared" si="43"/>
        <v>0</v>
      </c>
      <c r="BJ185" s="14" t="s">
        <v>131</v>
      </c>
      <c r="BK185" s="169">
        <f t="shared" si="44"/>
        <v>0</v>
      </c>
      <c r="BL185" s="14" t="s">
        <v>158</v>
      </c>
      <c r="BM185" s="167" t="s">
        <v>273</v>
      </c>
    </row>
    <row r="186" spans="1:65" s="12" customFormat="1" ht="22.95" customHeight="1" x14ac:dyDescent="0.3">
      <c r="B186" s="143"/>
      <c r="D186" s="144" t="s">
        <v>74</v>
      </c>
      <c r="E186" s="154"/>
      <c r="F186" s="154" t="s">
        <v>274</v>
      </c>
      <c r="I186" s="146"/>
      <c r="J186" s="155">
        <f>BK186</f>
        <v>0</v>
      </c>
      <c r="L186" s="143"/>
      <c r="M186" s="148"/>
      <c r="N186" s="149"/>
      <c r="O186" s="149"/>
      <c r="P186" s="150">
        <f>SUM(P187:P190)</f>
        <v>0</v>
      </c>
      <c r="Q186" s="149"/>
      <c r="R186" s="150">
        <f>SUM(R187:R190)</f>
        <v>115.68405669999999</v>
      </c>
      <c r="S186" s="149"/>
      <c r="T186" s="151">
        <f>SUM(T187:T190)</f>
        <v>0</v>
      </c>
      <c r="AR186" s="144" t="s">
        <v>83</v>
      </c>
      <c r="AT186" s="152" t="s">
        <v>74</v>
      </c>
      <c r="AU186" s="152" t="s">
        <v>83</v>
      </c>
      <c r="AY186" s="144" t="s">
        <v>153</v>
      </c>
      <c r="BK186" s="153">
        <f>SUM(BK187:BK190)</f>
        <v>0</v>
      </c>
    </row>
    <row r="187" spans="1:65" s="2" customFormat="1" ht="33" customHeight="1" x14ac:dyDescent="0.25">
      <c r="A187" s="29"/>
      <c r="B187" s="121"/>
      <c r="C187" s="156" t="s">
        <v>275</v>
      </c>
      <c r="D187" s="156" t="s">
        <v>155</v>
      </c>
      <c r="E187" s="157"/>
      <c r="F187" s="158" t="s">
        <v>276</v>
      </c>
      <c r="G187" s="159" t="s">
        <v>185</v>
      </c>
      <c r="H187" s="160">
        <v>893.29499999999996</v>
      </c>
      <c r="I187" s="161"/>
      <c r="J187" s="160">
        <f>ROUND(I187*H187,3)</f>
        <v>0</v>
      </c>
      <c r="K187" s="162"/>
      <c r="L187" s="30"/>
      <c r="M187" s="163" t="s">
        <v>1</v>
      </c>
      <c r="N187" s="164" t="s">
        <v>41</v>
      </c>
      <c r="O187" s="55"/>
      <c r="P187" s="165">
        <f>O187*H187</f>
        <v>0</v>
      </c>
      <c r="Q187" s="165">
        <v>0</v>
      </c>
      <c r="R187" s="165">
        <f>Q187*H187</f>
        <v>0</v>
      </c>
      <c r="S187" s="165">
        <v>0</v>
      </c>
      <c r="T187" s="166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7" t="s">
        <v>158</v>
      </c>
      <c r="AT187" s="167" t="s">
        <v>155</v>
      </c>
      <c r="AU187" s="167" t="s">
        <v>131</v>
      </c>
      <c r="AY187" s="14" t="s">
        <v>153</v>
      </c>
      <c r="BE187" s="168">
        <f>IF(N187="základná",J187,0)</f>
        <v>0</v>
      </c>
      <c r="BF187" s="168">
        <f>IF(N187="znížená",J187,0)</f>
        <v>0</v>
      </c>
      <c r="BG187" s="168">
        <f>IF(N187="zákl. prenesená",J187,0)</f>
        <v>0</v>
      </c>
      <c r="BH187" s="168">
        <f>IF(N187="zníž. prenesená",J187,0)</f>
        <v>0</v>
      </c>
      <c r="BI187" s="168">
        <f>IF(N187="nulová",J187,0)</f>
        <v>0</v>
      </c>
      <c r="BJ187" s="14" t="s">
        <v>131</v>
      </c>
      <c r="BK187" s="169">
        <f>ROUND(I187*H187,3)</f>
        <v>0</v>
      </c>
      <c r="BL187" s="14" t="s">
        <v>158</v>
      </c>
      <c r="BM187" s="167" t="s">
        <v>277</v>
      </c>
    </row>
    <row r="188" spans="1:65" s="2" customFormat="1" ht="33" customHeight="1" x14ac:dyDescent="0.25">
      <c r="A188" s="29"/>
      <c r="B188" s="121"/>
      <c r="C188" s="156" t="s">
        <v>278</v>
      </c>
      <c r="D188" s="156" t="s">
        <v>155</v>
      </c>
      <c r="E188" s="157"/>
      <c r="F188" s="158" t="s">
        <v>279</v>
      </c>
      <c r="G188" s="159" t="s">
        <v>185</v>
      </c>
      <c r="H188" s="160">
        <v>1786.59</v>
      </c>
      <c r="I188" s="161"/>
      <c r="J188" s="160">
        <f>ROUND(I188*H188,3)</f>
        <v>0</v>
      </c>
      <c r="K188" s="162"/>
      <c r="L188" s="30"/>
      <c r="M188" s="163" t="s">
        <v>1</v>
      </c>
      <c r="N188" s="164" t="s">
        <v>41</v>
      </c>
      <c r="O188" s="55"/>
      <c r="P188" s="165">
        <f>O188*H188</f>
        <v>0</v>
      </c>
      <c r="Q188" s="165">
        <v>2.0129999999999999E-2</v>
      </c>
      <c r="R188" s="165">
        <f>Q188*H188</f>
        <v>35.964056699999993</v>
      </c>
      <c r="S188" s="165">
        <v>0</v>
      </c>
      <c r="T188" s="166">
        <f>S188*H188</f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7" t="s">
        <v>158</v>
      </c>
      <c r="AT188" s="167" t="s">
        <v>155</v>
      </c>
      <c r="AU188" s="167" t="s">
        <v>131</v>
      </c>
      <c r="AY188" s="14" t="s">
        <v>153</v>
      </c>
      <c r="BE188" s="168">
        <f>IF(N188="základná",J188,0)</f>
        <v>0</v>
      </c>
      <c r="BF188" s="168">
        <f>IF(N188="znížená",J188,0)</f>
        <v>0</v>
      </c>
      <c r="BG188" s="168">
        <f>IF(N188="zákl. prenesená",J188,0)</f>
        <v>0</v>
      </c>
      <c r="BH188" s="168">
        <f>IF(N188="zníž. prenesená",J188,0)</f>
        <v>0</v>
      </c>
      <c r="BI188" s="168">
        <f>IF(N188="nulová",J188,0)</f>
        <v>0</v>
      </c>
      <c r="BJ188" s="14" t="s">
        <v>131</v>
      </c>
      <c r="BK188" s="169">
        <f>ROUND(I188*H188,3)</f>
        <v>0</v>
      </c>
      <c r="BL188" s="14" t="s">
        <v>158</v>
      </c>
      <c r="BM188" s="167" t="s">
        <v>280</v>
      </c>
    </row>
    <row r="189" spans="1:65" s="2" customFormat="1" ht="33" customHeight="1" x14ac:dyDescent="0.25">
      <c r="A189" s="29"/>
      <c r="B189" s="121"/>
      <c r="C189" s="156" t="s">
        <v>281</v>
      </c>
      <c r="D189" s="156" t="s">
        <v>155</v>
      </c>
      <c r="E189" s="157"/>
      <c r="F189" s="158" t="s">
        <v>282</v>
      </c>
      <c r="G189" s="159" t="s">
        <v>185</v>
      </c>
      <c r="H189" s="160">
        <v>893.29499999999996</v>
      </c>
      <c r="I189" s="161"/>
      <c r="J189" s="160">
        <f>ROUND(I189*H189,3)</f>
        <v>0</v>
      </c>
      <c r="K189" s="162"/>
      <c r="L189" s="30"/>
      <c r="M189" s="163" t="s">
        <v>1</v>
      </c>
      <c r="N189" s="164" t="s">
        <v>41</v>
      </c>
      <c r="O189" s="55"/>
      <c r="P189" s="165">
        <f>O189*H189</f>
        <v>0</v>
      </c>
      <c r="Q189" s="165">
        <v>0</v>
      </c>
      <c r="R189" s="165">
        <f>Q189*H189</f>
        <v>0</v>
      </c>
      <c r="S189" s="165">
        <v>0</v>
      </c>
      <c r="T189" s="166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7" t="s">
        <v>158</v>
      </c>
      <c r="AT189" s="167" t="s">
        <v>155</v>
      </c>
      <c r="AU189" s="167" t="s">
        <v>131</v>
      </c>
      <c r="AY189" s="14" t="s">
        <v>153</v>
      </c>
      <c r="BE189" s="168">
        <f>IF(N189="základná",J189,0)</f>
        <v>0</v>
      </c>
      <c r="BF189" s="168">
        <f>IF(N189="znížená",J189,0)</f>
        <v>0</v>
      </c>
      <c r="BG189" s="168">
        <f>IF(N189="zákl. prenesená",J189,0)</f>
        <v>0</v>
      </c>
      <c r="BH189" s="168">
        <f>IF(N189="zníž. prenesená",J189,0)</f>
        <v>0</v>
      </c>
      <c r="BI189" s="168">
        <f>IF(N189="nulová",J189,0)</f>
        <v>0</v>
      </c>
      <c r="BJ189" s="14" t="s">
        <v>131</v>
      </c>
      <c r="BK189" s="169">
        <f>ROUND(I189*H189,3)</f>
        <v>0</v>
      </c>
      <c r="BL189" s="14" t="s">
        <v>158</v>
      </c>
      <c r="BM189" s="167" t="s">
        <v>283</v>
      </c>
    </row>
    <row r="190" spans="1:65" s="2" customFormat="1" ht="21.75" customHeight="1" x14ac:dyDescent="0.25">
      <c r="A190" s="29"/>
      <c r="B190" s="121"/>
      <c r="C190" s="156" t="s">
        <v>284</v>
      </c>
      <c r="D190" s="156" t="s">
        <v>155</v>
      </c>
      <c r="E190" s="157"/>
      <c r="F190" s="158" t="s">
        <v>285</v>
      </c>
      <c r="G190" s="159" t="s">
        <v>185</v>
      </c>
      <c r="H190" s="160">
        <v>1000</v>
      </c>
      <c r="I190" s="161"/>
      <c r="J190" s="160">
        <f>ROUND(I190*H190,3)</f>
        <v>0</v>
      </c>
      <c r="K190" s="162"/>
      <c r="L190" s="30"/>
      <c r="M190" s="163" t="s">
        <v>1</v>
      </c>
      <c r="N190" s="164" t="s">
        <v>41</v>
      </c>
      <c r="O190" s="55"/>
      <c r="P190" s="165">
        <f>O190*H190</f>
        <v>0</v>
      </c>
      <c r="Q190" s="165">
        <v>7.9719999999999999E-2</v>
      </c>
      <c r="R190" s="165">
        <f>Q190*H190</f>
        <v>79.72</v>
      </c>
      <c r="S190" s="165">
        <v>0</v>
      </c>
      <c r="T190" s="166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7" t="s">
        <v>158</v>
      </c>
      <c r="AT190" s="167" t="s">
        <v>155</v>
      </c>
      <c r="AU190" s="167" t="s">
        <v>131</v>
      </c>
      <c r="AY190" s="14" t="s">
        <v>153</v>
      </c>
      <c r="BE190" s="168">
        <f>IF(N190="základná",J190,0)</f>
        <v>0</v>
      </c>
      <c r="BF190" s="168">
        <f>IF(N190="znížená",J190,0)</f>
        <v>0</v>
      </c>
      <c r="BG190" s="168">
        <f>IF(N190="zákl. prenesená",J190,0)</f>
        <v>0</v>
      </c>
      <c r="BH190" s="168">
        <f>IF(N190="zníž. prenesená",J190,0)</f>
        <v>0</v>
      </c>
      <c r="BI190" s="168">
        <f>IF(N190="nulová",J190,0)</f>
        <v>0</v>
      </c>
      <c r="BJ190" s="14" t="s">
        <v>131</v>
      </c>
      <c r="BK190" s="169">
        <f>ROUND(I190*H190,3)</f>
        <v>0</v>
      </c>
      <c r="BL190" s="14" t="s">
        <v>158</v>
      </c>
      <c r="BM190" s="167" t="s">
        <v>286</v>
      </c>
    </row>
    <row r="191" spans="1:65" s="12" customFormat="1" ht="22.95" customHeight="1" x14ac:dyDescent="0.3">
      <c r="B191" s="143"/>
      <c r="D191" s="144" t="s">
        <v>74</v>
      </c>
      <c r="E191" s="154"/>
      <c r="F191" s="154" t="s">
        <v>287</v>
      </c>
      <c r="I191" s="146"/>
      <c r="J191" s="155">
        <f>BK191</f>
        <v>0</v>
      </c>
      <c r="L191" s="143"/>
      <c r="M191" s="148"/>
      <c r="N191" s="149"/>
      <c r="O191" s="149"/>
      <c r="P191" s="150">
        <f>P192</f>
        <v>0</v>
      </c>
      <c r="Q191" s="149"/>
      <c r="R191" s="150">
        <f>R192</f>
        <v>0</v>
      </c>
      <c r="S191" s="149"/>
      <c r="T191" s="151">
        <f>T192</f>
        <v>0</v>
      </c>
      <c r="AR191" s="144" t="s">
        <v>83</v>
      </c>
      <c r="AT191" s="152" t="s">
        <v>74</v>
      </c>
      <c r="AU191" s="152" t="s">
        <v>83</v>
      </c>
      <c r="AY191" s="144" t="s">
        <v>153</v>
      </c>
      <c r="BK191" s="153">
        <f>BK192</f>
        <v>0</v>
      </c>
    </row>
    <row r="192" spans="1:65" s="2" customFormat="1" ht="33" customHeight="1" x14ac:dyDescent="0.25">
      <c r="A192" s="29"/>
      <c r="B192" s="121"/>
      <c r="C192" s="156" t="s">
        <v>288</v>
      </c>
      <c r="D192" s="156" t="s">
        <v>155</v>
      </c>
      <c r="E192" s="157"/>
      <c r="F192" s="158" t="s">
        <v>289</v>
      </c>
      <c r="G192" s="159" t="s">
        <v>178</v>
      </c>
      <c r="H192" s="160">
        <v>2995.89</v>
      </c>
      <c r="I192" s="161"/>
      <c r="J192" s="160">
        <f>ROUND(I192*H192,3)</f>
        <v>0</v>
      </c>
      <c r="K192" s="162"/>
      <c r="L192" s="30"/>
      <c r="M192" s="163" t="s">
        <v>1</v>
      </c>
      <c r="N192" s="164" t="s">
        <v>41</v>
      </c>
      <c r="O192" s="55"/>
      <c r="P192" s="165">
        <f>O192*H192</f>
        <v>0</v>
      </c>
      <c r="Q192" s="165">
        <v>0</v>
      </c>
      <c r="R192" s="165">
        <f>Q192*H192</f>
        <v>0</v>
      </c>
      <c r="S192" s="165">
        <v>0</v>
      </c>
      <c r="T192" s="166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7" t="s">
        <v>204</v>
      </c>
      <c r="AT192" s="167" t="s">
        <v>155</v>
      </c>
      <c r="AU192" s="167" t="s">
        <v>131</v>
      </c>
      <c r="AY192" s="14" t="s">
        <v>153</v>
      </c>
      <c r="BE192" s="168">
        <f>IF(N192="základná",J192,0)</f>
        <v>0</v>
      </c>
      <c r="BF192" s="168">
        <f>IF(N192="znížená",J192,0)</f>
        <v>0</v>
      </c>
      <c r="BG192" s="168">
        <f>IF(N192="zákl. prenesená",J192,0)</f>
        <v>0</v>
      </c>
      <c r="BH192" s="168">
        <f>IF(N192="zníž. prenesená",J192,0)</f>
        <v>0</v>
      </c>
      <c r="BI192" s="168">
        <f>IF(N192="nulová",J192,0)</f>
        <v>0</v>
      </c>
      <c r="BJ192" s="14" t="s">
        <v>131</v>
      </c>
      <c r="BK192" s="169">
        <f>ROUND(I192*H192,3)</f>
        <v>0</v>
      </c>
      <c r="BL192" s="14" t="s">
        <v>204</v>
      </c>
      <c r="BM192" s="167" t="s">
        <v>290</v>
      </c>
    </row>
    <row r="193" spans="1:65" s="12" customFormat="1" ht="25.95" customHeight="1" x14ac:dyDescent="0.35">
      <c r="B193" s="143"/>
      <c r="D193" s="144" t="s">
        <v>74</v>
      </c>
      <c r="E193" s="145"/>
      <c r="F193" s="145" t="s">
        <v>291</v>
      </c>
      <c r="I193" s="146"/>
      <c r="J193" s="147">
        <f>BK193</f>
        <v>0</v>
      </c>
      <c r="L193" s="143"/>
      <c r="M193" s="148"/>
      <c r="N193" s="149"/>
      <c r="O193" s="149"/>
      <c r="P193" s="150">
        <f>P194+P202+P206</f>
        <v>0</v>
      </c>
      <c r="Q193" s="149"/>
      <c r="R193" s="150">
        <f>R194+R202+R206</f>
        <v>1.6712882500000001</v>
      </c>
      <c r="S193" s="149"/>
      <c r="T193" s="151">
        <f>T194+T202+T206</f>
        <v>0</v>
      </c>
      <c r="AR193" s="144" t="s">
        <v>131</v>
      </c>
      <c r="AT193" s="152" t="s">
        <v>74</v>
      </c>
      <c r="AU193" s="152" t="s">
        <v>75</v>
      </c>
      <c r="AY193" s="144" t="s">
        <v>153</v>
      </c>
      <c r="BK193" s="153">
        <f>BK194+BK202+BK206</f>
        <v>0</v>
      </c>
    </row>
    <row r="194" spans="1:65" s="12" customFormat="1" ht="22.95" customHeight="1" x14ac:dyDescent="0.3">
      <c r="B194" s="143"/>
      <c r="D194" s="144" t="s">
        <v>74</v>
      </c>
      <c r="E194" s="154"/>
      <c r="F194" s="154" t="s">
        <v>292</v>
      </c>
      <c r="I194" s="146"/>
      <c r="J194" s="155">
        <f>BK194</f>
        <v>0</v>
      </c>
      <c r="L194" s="143"/>
      <c r="M194" s="148"/>
      <c r="N194" s="149"/>
      <c r="O194" s="149"/>
      <c r="P194" s="150">
        <f>SUM(P195:P201)</f>
        <v>0</v>
      </c>
      <c r="Q194" s="149"/>
      <c r="R194" s="150">
        <f>SUM(R195:R201)</f>
        <v>1.0807200000000001</v>
      </c>
      <c r="S194" s="149"/>
      <c r="T194" s="151">
        <f>SUM(T195:T201)</f>
        <v>0</v>
      </c>
      <c r="AR194" s="144" t="s">
        <v>131</v>
      </c>
      <c r="AT194" s="152" t="s">
        <v>74</v>
      </c>
      <c r="AU194" s="152" t="s">
        <v>83</v>
      </c>
      <c r="AY194" s="144" t="s">
        <v>153</v>
      </c>
      <c r="BK194" s="153">
        <f>SUM(BK195:BK201)</f>
        <v>0</v>
      </c>
    </row>
    <row r="195" spans="1:65" s="2" customFormat="1" ht="21.75" customHeight="1" x14ac:dyDescent="0.25">
      <c r="A195" s="29"/>
      <c r="B195" s="121"/>
      <c r="C195" s="156" t="s">
        <v>293</v>
      </c>
      <c r="D195" s="156" t="s">
        <v>155</v>
      </c>
      <c r="E195" s="157"/>
      <c r="F195" s="158" t="s">
        <v>294</v>
      </c>
      <c r="G195" s="159" t="s">
        <v>185</v>
      </c>
      <c r="H195" s="160">
        <v>823.5</v>
      </c>
      <c r="I195" s="161"/>
      <c r="J195" s="160">
        <f t="shared" ref="J195:J201" si="45">ROUND(I195*H195,3)</f>
        <v>0</v>
      </c>
      <c r="K195" s="162"/>
      <c r="L195" s="30"/>
      <c r="M195" s="163" t="s">
        <v>1</v>
      </c>
      <c r="N195" s="164" t="s">
        <v>41</v>
      </c>
      <c r="O195" s="55"/>
      <c r="P195" s="165">
        <f t="shared" ref="P195:P201" si="46">O195*H195</f>
        <v>0</v>
      </c>
      <c r="Q195" s="165">
        <v>8.0000000000000007E-5</v>
      </c>
      <c r="R195" s="165">
        <f t="shared" ref="R195:R201" si="47">Q195*H195</f>
        <v>6.5880000000000008E-2</v>
      </c>
      <c r="S195" s="165">
        <v>0</v>
      </c>
      <c r="T195" s="166">
        <f t="shared" ref="T195:T201" si="48"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7" t="s">
        <v>204</v>
      </c>
      <c r="AT195" s="167" t="s">
        <v>155</v>
      </c>
      <c r="AU195" s="167" t="s">
        <v>131</v>
      </c>
      <c r="AY195" s="14" t="s">
        <v>153</v>
      </c>
      <c r="BE195" s="168">
        <f t="shared" ref="BE195:BE201" si="49">IF(N195="základná",J195,0)</f>
        <v>0</v>
      </c>
      <c r="BF195" s="168">
        <f t="shared" ref="BF195:BF201" si="50">IF(N195="znížená",J195,0)</f>
        <v>0</v>
      </c>
      <c r="BG195" s="168">
        <f t="shared" ref="BG195:BG201" si="51">IF(N195="zákl. prenesená",J195,0)</f>
        <v>0</v>
      </c>
      <c r="BH195" s="168">
        <f t="shared" ref="BH195:BH201" si="52">IF(N195="zníž. prenesená",J195,0)</f>
        <v>0</v>
      </c>
      <c r="BI195" s="168">
        <f t="shared" ref="BI195:BI201" si="53">IF(N195="nulová",J195,0)</f>
        <v>0</v>
      </c>
      <c r="BJ195" s="14" t="s">
        <v>131</v>
      </c>
      <c r="BK195" s="169">
        <f t="shared" ref="BK195:BK201" si="54">ROUND(I195*H195,3)</f>
        <v>0</v>
      </c>
      <c r="BL195" s="14" t="s">
        <v>204</v>
      </c>
      <c r="BM195" s="167" t="s">
        <v>295</v>
      </c>
    </row>
    <row r="196" spans="1:65" s="2" customFormat="1" ht="16.5" customHeight="1" x14ac:dyDescent="0.25">
      <c r="A196" s="29"/>
      <c r="B196" s="121"/>
      <c r="C196" s="170" t="s">
        <v>296</v>
      </c>
      <c r="D196" s="170" t="s">
        <v>195</v>
      </c>
      <c r="E196" s="171"/>
      <c r="F196" s="172" t="s">
        <v>297</v>
      </c>
      <c r="G196" s="173" t="s">
        <v>185</v>
      </c>
      <c r="H196" s="174">
        <v>905.85</v>
      </c>
      <c r="I196" s="175"/>
      <c r="J196" s="174">
        <f t="shared" si="45"/>
        <v>0</v>
      </c>
      <c r="K196" s="176"/>
      <c r="L196" s="177"/>
      <c r="M196" s="178" t="s">
        <v>1</v>
      </c>
      <c r="N196" s="179" t="s">
        <v>41</v>
      </c>
      <c r="O196" s="55"/>
      <c r="P196" s="165">
        <f t="shared" si="46"/>
        <v>0</v>
      </c>
      <c r="Q196" s="165">
        <v>2.0000000000000001E-4</v>
      </c>
      <c r="R196" s="165">
        <f t="shared" si="47"/>
        <v>0.18117000000000003</v>
      </c>
      <c r="S196" s="165">
        <v>0</v>
      </c>
      <c r="T196" s="166">
        <f t="shared" si="4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7" t="s">
        <v>253</v>
      </c>
      <c r="AT196" s="167" t="s">
        <v>195</v>
      </c>
      <c r="AU196" s="167" t="s">
        <v>131</v>
      </c>
      <c r="AY196" s="14" t="s">
        <v>153</v>
      </c>
      <c r="BE196" s="168">
        <f t="shared" si="49"/>
        <v>0</v>
      </c>
      <c r="BF196" s="168">
        <f t="shared" si="50"/>
        <v>0</v>
      </c>
      <c r="BG196" s="168">
        <f t="shared" si="51"/>
        <v>0</v>
      </c>
      <c r="BH196" s="168">
        <f t="shared" si="52"/>
        <v>0</v>
      </c>
      <c r="BI196" s="168">
        <f t="shared" si="53"/>
        <v>0</v>
      </c>
      <c r="BJ196" s="14" t="s">
        <v>131</v>
      </c>
      <c r="BK196" s="169">
        <f t="shared" si="54"/>
        <v>0</v>
      </c>
      <c r="BL196" s="14" t="s">
        <v>204</v>
      </c>
      <c r="BM196" s="167" t="s">
        <v>298</v>
      </c>
    </row>
    <row r="197" spans="1:65" s="2" customFormat="1" ht="21.75" customHeight="1" x14ac:dyDescent="0.25">
      <c r="A197" s="29"/>
      <c r="B197" s="121"/>
      <c r="C197" s="156" t="s">
        <v>299</v>
      </c>
      <c r="D197" s="156" t="s">
        <v>155</v>
      </c>
      <c r="E197" s="157"/>
      <c r="F197" s="158" t="s">
        <v>294</v>
      </c>
      <c r="G197" s="159" t="s">
        <v>185</v>
      </c>
      <c r="H197" s="160">
        <v>1647</v>
      </c>
      <c r="I197" s="161"/>
      <c r="J197" s="160">
        <f t="shared" si="45"/>
        <v>0</v>
      </c>
      <c r="K197" s="162"/>
      <c r="L197" s="30"/>
      <c r="M197" s="163" t="s">
        <v>1</v>
      </c>
      <c r="N197" s="164" t="s">
        <v>41</v>
      </c>
      <c r="O197" s="55"/>
      <c r="P197" s="165">
        <f t="shared" si="46"/>
        <v>0</v>
      </c>
      <c r="Q197" s="165">
        <v>8.0000000000000007E-5</v>
      </c>
      <c r="R197" s="165">
        <f t="shared" si="47"/>
        <v>0.13176000000000002</v>
      </c>
      <c r="S197" s="165">
        <v>0</v>
      </c>
      <c r="T197" s="166">
        <f t="shared" si="4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7" t="s">
        <v>204</v>
      </c>
      <c r="AT197" s="167" t="s">
        <v>155</v>
      </c>
      <c r="AU197" s="167" t="s">
        <v>131</v>
      </c>
      <c r="AY197" s="14" t="s">
        <v>153</v>
      </c>
      <c r="BE197" s="168">
        <f t="shared" si="49"/>
        <v>0</v>
      </c>
      <c r="BF197" s="168">
        <f t="shared" si="50"/>
        <v>0</v>
      </c>
      <c r="BG197" s="168">
        <f t="shared" si="51"/>
        <v>0</v>
      </c>
      <c r="BH197" s="168">
        <f t="shared" si="52"/>
        <v>0</v>
      </c>
      <c r="BI197" s="168">
        <f t="shared" si="53"/>
        <v>0</v>
      </c>
      <c r="BJ197" s="14" t="s">
        <v>131</v>
      </c>
      <c r="BK197" s="169">
        <f t="shared" si="54"/>
        <v>0</v>
      </c>
      <c r="BL197" s="14" t="s">
        <v>204</v>
      </c>
      <c r="BM197" s="167" t="s">
        <v>300</v>
      </c>
    </row>
    <row r="198" spans="1:65" s="2" customFormat="1" ht="21.75" customHeight="1" x14ac:dyDescent="0.25">
      <c r="A198" s="29"/>
      <c r="B198" s="121"/>
      <c r="C198" s="170" t="s">
        <v>301</v>
      </c>
      <c r="D198" s="170" t="s">
        <v>195</v>
      </c>
      <c r="E198" s="171"/>
      <c r="F198" s="172" t="s">
        <v>302</v>
      </c>
      <c r="G198" s="173" t="s">
        <v>185</v>
      </c>
      <c r="H198" s="174">
        <v>1811.7</v>
      </c>
      <c r="I198" s="175"/>
      <c r="J198" s="174">
        <f t="shared" si="45"/>
        <v>0</v>
      </c>
      <c r="K198" s="176"/>
      <c r="L198" s="177"/>
      <c r="M198" s="178" t="s">
        <v>1</v>
      </c>
      <c r="N198" s="179" t="s">
        <v>41</v>
      </c>
      <c r="O198" s="55"/>
      <c r="P198" s="165">
        <f t="shared" si="46"/>
        <v>0</v>
      </c>
      <c r="Q198" s="165">
        <v>2.9999999999999997E-4</v>
      </c>
      <c r="R198" s="165">
        <f t="shared" si="47"/>
        <v>0.54350999999999994</v>
      </c>
      <c r="S198" s="165">
        <v>0</v>
      </c>
      <c r="T198" s="166">
        <f t="shared" si="4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7" t="s">
        <v>253</v>
      </c>
      <c r="AT198" s="167" t="s">
        <v>195</v>
      </c>
      <c r="AU198" s="167" t="s">
        <v>131</v>
      </c>
      <c r="AY198" s="14" t="s">
        <v>153</v>
      </c>
      <c r="BE198" s="168">
        <f t="shared" si="49"/>
        <v>0</v>
      </c>
      <c r="BF198" s="168">
        <f t="shared" si="50"/>
        <v>0</v>
      </c>
      <c r="BG198" s="168">
        <f t="shared" si="51"/>
        <v>0</v>
      </c>
      <c r="BH198" s="168">
        <f t="shared" si="52"/>
        <v>0</v>
      </c>
      <c r="BI198" s="168">
        <f t="shared" si="53"/>
        <v>0</v>
      </c>
      <c r="BJ198" s="14" t="s">
        <v>131</v>
      </c>
      <c r="BK198" s="169">
        <f t="shared" si="54"/>
        <v>0</v>
      </c>
      <c r="BL198" s="14" t="s">
        <v>204</v>
      </c>
      <c r="BM198" s="167" t="s">
        <v>303</v>
      </c>
    </row>
    <row r="199" spans="1:65" s="2" customFormat="1" ht="21.75" customHeight="1" x14ac:dyDescent="0.25">
      <c r="A199" s="29"/>
      <c r="B199" s="121"/>
      <c r="C199" s="156" t="s">
        <v>304</v>
      </c>
      <c r="D199" s="156" t="s">
        <v>155</v>
      </c>
      <c r="E199" s="157"/>
      <c r="F199" s="158" t="s">
        <v>305</v>
      </c>
      <c r="G199" s="159" t="s">
        <v>185</v>
      </c>
      <c r="H199" s="160">
        <v>396</v>
      </c>
      <c r="I199" s="161"/>
      <c r="J199" s="160">
        <f t="shared" si="45"/>
        <v>0</v>
      </c>
      <c r="K199" s="162"/>
      <c r="L199" s="30"/>
      <c r="M199" s="163" t="s">
        <v>1</v>
      </c>
      <c r="N199" s="164" t="s">
        <v>41</v>
      </c>
      <c r="O199" s="55"/>
      <c r="P199" s="165">
        <f t="shared" si="46"/>
        <v>0</v>
      </c>
      <c r="Q199" s="165">
        <v>1.8000000000000001E-4</v>
      </c>
      <c r="R199" s="165">
        <f t="shared" si="47"/>
        <v>7.128000000000001E-2</v>
      </c>
      <c r="S199" s="165">
        <v>0</v>
      </c>
      <c r="T199" s="166">
        <f t="shared" si="4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7" t="s">
        <v>204</v>
      </c>
      <c r="AT199" s="167" t="s">
        <v>155</v>
      </c>
      <c r="AU199" s="167" t="s">
        <v>131</v>
      </c>
      <c r="AY199" s="14" t="s">
        <v>153</v>
      </c>
      <c r="BE199" s="168">
        <f t="shared" si="49"/>
        <v>0</v>
      </c>
      <c r="BF199" s="168">
        <f t="shared" si="50"/>
        <v>0</v>
      </c>
      <c r="BG199" s="168">
        <f t="shared" si="51"/>
        <v>0</v>
      </c>
      <c r="BH199" s="168">
        <f t="shared" si="52"/>
        <v>0</v>
      </c>
      <c r="BI199" s="168">
        <f t="shared" si="53"/>
        <v>0</v>
      </c>
      <c r="BJ199" s="14" t="s">
        <v>131</v>
      </c>
      <c r="BK199" s="169">
        <f t="shared" si="54"/>
        <v>0</v>
      </c>
      <c r="BL199" s="14" t="s">
        <v>204</v>
      </c>
      <c r="BM199" s="167" t="s">
        <v>306</v>
      </c>
    </row>
    <row r="200" spans="1:65" s="2" customFormat="1" ht="16.5" customHeight="1" x14ac:dyDescent="0.25">
      <c r="A200" s="29"/>
      <c r="B200" s="121"/>
      <c r="C200" s="170" t="s">
        <v>307</v>
      </c>
      <c r="D200" s="170" t="s">
        <v>195</v>
      </c>
      <c r="E200" s="171"/>
      <c r="F200" s="172" t="s">
        <v>297</v>
      </c>
      <c r="G200" s="173" t="s">
        <v>185</v>
      </c>
      <c r="H200" s="174">
        <v>435.6</v>
      </c>
      <c r="I200" s="175"/>
      <c r="J200" s="174">
        <f t="shared" si="45"/>
        <v>0</v>
      </c>
      <c r="K200" s="176"/>
      <c r="L200" s="177"/>
      <c r="M200" s="178" t="s">
        <v>1</v>
      </c>
      <c r="N200" s="179" t="s">
        <v>41</v>
      </c>
      <c r="O200" s="55"/>
      <c r="P200" s="165">
        <f t="shared" si="46"/>
        <v>0</v>
      </c>
      <c r="Q200" s="165">
        <v>2.0000000000000001E-4</v>
      </c>
      <c r="R200" s="165">
        <f t="shared" si="47"/>
        <v>8.7120000000000003E-2</v>
      </c>
      <c r="S200" s="165">
        <v>0</v>
      </c>
      <c r="T200" s="166">
        <f t="shared" si="4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7" t="s">
        <v>253</v>
      </c>
      <c r="AT200" s="167" t="s">
        <v>195</v>
      </c>
      <c r="AU200" s="167" t="s">
        <v>131</v>
      </c>
      <c r="AY200" s="14" t="s">
        <v>153</v>
      </c>
      <c r="BE200" s="168">
        <f t="shared" si="49"/>
        <v>0</v>
      </c>
      <c r="BF200" s="168">
        <f t="shared" si="50"/>
        <v>0</v>
      </c>
      <c r="BG200" s="168">
        <f t="shared" si="51"/>
        <v>0</v>
      </c>
      <c r="BH200" s="168">
        <f t="shared" si="52"/>
        <v>0</v>
      </c>
      <c r="BI200" s="168">
        <f t="shared" si="53"/>
        <v>0</v>
      </c>
      <c r="BJ200" s="14" t="s">
        <v>131</v>
      </c>
      <c r="BK200" s="169">
        <f t="shared" si="54"/>
        <v>0</v>
      </c>
      <c r="BL200" s="14" t="s">
        <v>204</v>
      </c>
      <c r="BM200" s="167" t="s">
        <v>308</v>
      </c>
    </row>
    <row r="201" spans="1:65" s="2" customFormat="1" ht="21.75" customHeight="1" x14ac:dyDescent="0.25">
      <c r="A201" s="29"/>
      <c r="B201" s="121"/>
      <c r="C201" s="156" t="s">
        <v>309</v>
      </c>
      <c r="D201" s="156" t="s">
        <v>155</v>
      </c>
      <c r="E201" s="157"/>
      <c r="F201" s="158" t="s">
        <v>310</v>
      </c>
      <c r="G201" s="159" t="s">
        <v>311</v>
      </c>
      <c r="H201" s="161"/>
      <c r="I201" s="161"/>
      <c r="J201" s="160">
        <f t="shared" si="45"/>
        <v>0</v>
      </c>
      <c r="K201" s="162"/>
      <c r="L201" s="30"/>
      <c r="M201" s="163" t="s">
        <v>1</v>
      </c>
      <c r="N201" s="164" t="s">
        <v>41</v>
      </c>
      <c r="O201" s="55"/>
      <c r="P201" s="165">
        <f t="shared" si="46"/>
        <v>0</v>
      </c>
      <c r="Q201" s="165">
        <v>0</v>
      </c>
      <c r="R201" s="165">
        <f t="shared" si="47"/>
        <v>0</v>
      </c>
      <c r="S201" s="165">
        <v>0</v>
      </c>
      <c r="T201" s="166">
        <f t="shared" si="4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7" t="s">
        <v>204</v>
      </c>
      <c r="AT201" s="167" t="s">
        <v>155</v>
      </c>
      <c r="AU201" s="167" t="s">
        <v>131</v>
      </c>
      <c r="AY201" s="14" t="s">
        <v>153</v>
      </c>
      <c r="BE201" s="168">
        <f t="shared" si="49"/>
        <v>0</v>
      </c>
      <c r="BF201" s="168">
        <f t="shared" si="50"/>
        <v>0</v>
      </c>
      <c r="BG201" s="168">
        <f t="shared" si="51"/>
        <v>0</v>
      </c>
      <c r="BH201" s="168">
        <f t="shared" si="52"/>
        <v>0</v>
      </c>
      <c r="BI201" s="168">
        <f t="shared" si="53"/>
        <v>0</v>
      </c>
      <c r="BJ201" s="14" t="s">
        <v>131</v>
      </c>
      <c r="BK201" s="169">
        <f t="shared" si="54"/>
        <v>0</v>
      </c>
      <c r="BL201" s="14" t="s">
        <v>204</v>
      </c>
      <c r="BM201" s="167" t="s">
        <v>312</v>
      </c>
    </row>
    <row r="202" spans="1:65" s="12" customFormat="1" ht="22.95" customHeight="1" x14ac:dyDescent="0.3">
      <c r="B202" s="143"/>
      <c r="D202" s="144" t="s">
        <v>74</v>
      </c>
      <c r="E202" s="154"/>
      <c r="F202" s="154" t="s">
        <v>313</v>
      </c>
      <c r="I202" s="146"/>
      <c r="J202" s="155">
        <f>BK202</f>
        <v>0</v>
      </c>
      <c r="L202" s="143"/>
      <c r="M202" s="148"/>
      <c r="N202" s="149"/>
      <c r="O202" s="149"/>
      <c r="P202" s="150">
        <f>SUM(P203:P205)</f>
        <v>0</v>
      </c>
      <c r="Q202" s="149"/>
      <c r="R202" s="150">
        <f>SUM(R203:R205)</f>
        <v>0.52174945000000006</v>
      </c>
      <c r="S202" s="149"/>
      <c r="T202" s="151">
        <f>SUM(T203:T205)</f>
        <v>0</v>
      </c>
      <c r="AR202" s="144" t="s">
        <v>131</v>
      </c>
      <c r="AT202" s="152" t="s">
        <v>74</v>
      </c>
      <c r="AU202" s="152" t="s">
        <v>83</v>
      </c>
      <c r="AY202" s="144" t="s">
        <v>153</v>
      </c>
      <c r="BK202" s="153">
        <f>SUM(BK203:BK205)</f>
        <v>0</v>
      </c>
    </row>
    <row r="203" spans="1:65" s="2" customFormat="1" ht="16.5" customHeight="1" x14ac:dyDescent="0.25">
      <c r="A203" s="29"/>
      <c r="B203" s="121"/>
      <c r="C203" s="156" t="s">
        <v>314</v>
      </c>
      <c r="D203" s="156" t="s">
        <v>155</v>
      </c>
      <c r="E203" s="157"/>
      <c r="F203" s="158" t="s">
        <v>315</v>
      </c>
      <c r="G203" s="159" t="s">
        <v>316</v>
      </c>
      <c r="H203" s="160">
        <v>70.765000000000001</v>
      </c>
      <c r="I203" s="161"/>
      <c r="J203" s="160">
        <f>ROUND(I203*H203,3)</f>
        <v>0</v>
      </c>
      <c r="K203" s="162"/>
      <c r="L203" s="30"/>
      <c r="M203" s="163" t="s">
        <v>1</v>
      </c>
      <c r="N203" s="164" t="s">
        <v>41</v>
      </c>
      <c r="O203" s="55"/>
      <c r="P203" s="165">
        <f>O203*H203</f>
        <v>0</v>
      </c>
      <c r="Q203" s="165">
        <v>2.1099999999999999E-3</v>
      </c>
      <c r="R203" s="165">
        <f>Q203*H203</f>
        <v>0.14931415000000001</v>
      </c>
      <c r="S203" s="165">
        <v>0</v>
      </c>
      <c r="T203" s="166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7" t="s">
        <v>204</v>
      </c>
      <c r="AT203" s="167" t="s">
        <v>155</v>
      </c>
      <c r="AU203" s="167" t="s">
        <v>131</v>
      </c>
      <c r="AY203" s="14" t="s">
        <v>153</v>
      </c>
      <c r="BE203" s="168">
        <f>IF(N203="základná",J203,0)</f>
        <v>0</v>
      </c>
      <c r="BF203" s="168">
        <f>IF(N203="znížená",J203,0)</f>
        <v>0</v>
      </c>
      <c r="BG203" s="168">
        <f>IF(N203="zákl. prenesená",J203,0)</f>
        <v>0</v>
      </c>
      <c r="BH203" s="168">
        <f>IF(N203="zníž. prenesená",J203,0)</f>
        <v>0</v>
      </c>
      <c r="BI203" s="168">
        <f>IF(N203="nulová",J203,0)</f>
        <v>0</v>
      </c>
      <c r="BJ203" s="14" t="s">
        <v>131</v>
      </c>
      <c r="BK203" s="169">
        <f>ROUND(I203*H203,3)</f>
        <v>0</v>
      </c>
      <c r="BL203" s="14" t="s">
        <v>204</v>
      </c>
      <c r="BM203" s="167" t="s">
        <v>317</v>
      </c>
    </row>
    <row r="204" spans="1:65" s="2" customFormat="1" ht="16.5" customHeight="1" x14ac:dyDescent="0.25">
      <c r="A204" s="29"/>
      <c r="B204" s="121"/>
      <c r="C204" s="156" t="s">
        <v>318</v>
      </c>
      <c r="D204" s="156" t="s">
        <v>155</v>
      </c>
      <c r="E204" s="157"/>
      <c r="F204" s="158" t="s">
        <v>319</v>
      </c>
      <c r="G204" s="159" t="s">
        <v>316</v>
      </c>
      <c r="H204" s="160">
        <v>137.43</v>
      </c>
      <c r="I204" s="161"/>
      <c r="J204" s="160">
        <f>ROUND(I204*H204,3)</f>
        <v>0</v>
      </c>
      <c r="K204" s="162"/>
      <c r="L204" s="30"/>
      <c r="M204" s="163" t="s">
        <v>1</v>
      </c>
      <c r="N204" s="164" t="s">
        <v>41</v>
      </c>
      <c r="O204" s="55"/>
      <c r="P204" s="165">
        <f>O204*H204</f>
        <v>0</v>
      </c>
      <c r="Q204" s="165">
        <v>2.7100000000000002E-3</v>
      </c>
      <c r="R204" s="165">
        <f>Q204*H204</f>
        <v>0.37243530000000002</v>
      </c>
      <c r="S204" s="165">
        <v>0</v>
      </c>
      <c r="T204" s="166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7" t="s">
        <v>204</v>
      </c>
      <c r="AT204" s="167" t="s">
        <v>155</v>
      </c>
      <c r="AU204" s="167" t="s">
        <v>131</v>
      </c>
      <c r="AY204" s="14" t="s">
        <v>153</v>
      </c>
      <c r="BE204" s="168">
        <f>IF(N204="základná",J204,0)</f>
        <v>0</v>
      </c>
      <c r="BF204" s="168">
        <f>IF(N204="znížená",J204,0)</f>
        <v>0</v>
      </c>
      <c r="BG204" s="168">
        <f>IF(N204="zákl. prenesená",J204,0)</f>
        <v>0</v>
      </c>
      <c r="BH204" s="168">
        <f>IF(N204="zníž. prenesená",J204,0)</f>
        <v>0</v>
      </c>
      <c r="BI204" s="168">
        <f>IF(N204="nulová",J204,0)</f>
        <v>0</v>
      </c>
      <c r="BJ204" s="14" t="s">
        <v>131</v>
      </c>
      <c r="BK204" s="169">
        <f>ROUND(I204*H204,3)</f>
        <v>0</v>
      </c>
      <c r="BL204" s="14" t="s">
        <v>204</v>
      </c>
      <c r="BM204" s="167" t="s">
        <v>320</v>
      </c>
    </row>
    <row r="205" spans="1:65" s="2" customFormat="1" ht="21.75" customHeight="1" x14ac:dyDescent="0.25">
      <c r="A205" s="29"/>
      <c r="B205" s="121"/>
      <c r="C205" s="156" t="s">
        <v>321</v>
      </c>
      <c r="D205" s="156" t="s">
        <v>155</v>
      </c>
      <c r="E205" s="157"/>
      <c r="F205" s="158" t="s">
        <v>322</v>
      </c>
      <c r="G205" s="159" t="s">
        <v>311</v>
      </c>
      <c r="H205" s="161"/>
      <c r="I205" s="161"/>
      <c r="J205" s="160">
        <f>ROUND(I205*H205,3)</f>
        <v>0</v>
      </c>
      <c r="K205" s="162"/>
      <c r="L205" s="30"/>
      <c r="M205" s="163" t="s">
        <v>1</v>
      </c>
      <c r="N205" s="164" t="s">
        <v>41</v>
      </c>
      <c r="O205" s="55"/>
      <c r="P205" s="165">
        <f>O205*H205</f>
        <v>0</v>
      </c>
      <c r="Q205" s="165">
        <v>0</v>
      </c>
      <c r="R205" s="165">
        <f>Q205*H205</f>
        <v>0</v>
      </c>
      <c r="S205" s="165">
        <v>0</v>
      </c>
      <c r="T205" s="166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7" t="s">
        <v>204</v>
      </c>
      <c r="AT205" s="167" t="s">
        <v>155</v>
      </c>
      <c r="AU205" s="167" t="s">
        <v>131</v>
      </c>
      <c r="AY205" s="14" t="s">
        <v>153</v>
      </c>
      <c r="BE205" s="168">
        <f>IF(N205="základná",J205,0)</f>
        <v>0</v>
      </c>
      <c r="BF205" s="168">
        <f>IF(N205="znížená",J205,0)</f>
        <v>0</v>
      </c>
      <c r="BG205" s="168">
        <f>IF(N205="zákl. prenesená",J205,0)</f>
        <v>0</v>
      </c>
      <c r="BH205" s="168">
        <f>IF(N205="zníž. prenesená",J205,0)</f>
        <v>0</v>
      </c>
      <c r="BI205" s="168">
        <f>IF(N205="nulová",J205,0)</f>
        <v>0</v>
      </c>
      <c r="BJ205" s="14" t="s">
        <v>131</v>
      </c>
      <c r="BK205" s="169">
        <f>ROUND(I205*H205,3)</f>
        <v>0</v>
      </c>
      <c r="BL205" s="14" t="s">
        <v>204</v>
      </c>
      <c r="BM205" s="167" t="s">
        <v>323</v>
      </c>
    </row>
    <row r="206" spans="1:65" s="12" customFormat="1" ht="22.95" customHeight="1" x14ac:dyDescent="0.3">
      <c r="B206" s="143"/>
      <c r="D206" s="144" t="s">
        <v>74</v>
      </c>
      <c r="E206" s="154"/>
      <c r="F206" s="154" t="s">
        <v>324</v>
      </c>
      <c r="I206" s="146"/>
      <c r="J206" s="155">
        <f>BK206</f>
        <v>0</v>
      </c>
      <c r="L206" s="143"/>
      <c r="M206" s="148"/>
      <c r="N206" s="149"/>
      <c r="O206" s="149"/>
      <c r="P206" s="150">
        <f>P207</f>
        <v>0</v>
      </c>
      <c r="Q206" s="149"/>
      <c r="R206" s="150">
        <f>R207</f>
        <v>6.8818799999999999E-2</v>
      </c>
      <c r="S206" s="149"/>
      <c r="T206" s="151">
        <f>T207</f>
        <v>0</v>
      </c>
      <c r="AR206" s="144" t="s">
        <v>131</v>
      </c>
      <c r="AT206" s="152" t="s">
        <v>74</v>
      </c>
      <c r="AU206" s="152" t="s">
        <v>83</v>
      </c>
      <c r="AY206" s="144" t="s">
        <v>153</v>
      </c>
      <c r="BK206" s="153">
        <f>BK207</f>
        <v>0</v>
      </c>
    </row>
    <row r="207" spans="1:65" s="2" customFormat="1" ht="33" customHeight="1" x14ac:dyDescent="0.25">
      <c r="A207" s="29"/>
      <c r="B207" s="121"/>
      <c r="C207" s="156" t="s">
        <v>325</v>
      </c>
      <c r="D207" s="156" t="s">
        <v>155</v>
      </c>
      <c r="E207" s="157"/>
      <c r="F207" s="158" t="s">
        <v>326</v>
      </c>
      <c r="G207" s="159" t="s">
        <v>185</v>
      </c>
      <c r="H207" s="160">
        <v>344.09399999999999</v>
      </c>
      <c r="I207" s="161"/>
      <c r="J207" s="160">
        <f>ROUND(I207*H207,3)</f>
        <v>0</v>
      </c>
      <c r="K207" s="162"/>
      <c r="L207" s="30"/>
      <c r="M207" s="163" t="s">
        <v>1</v>
      </c>
      <c r="N207" s="164" t="s">
        <v>41</v>
      </c>
      <c r="O207" s="55"/>
      <c r="P207" s="165">
        <f>O207*H207</f>
        <v>0</v>
      </c>
      <c r="Q207" s="165">
        <v>2.0000000000000001E-4</v>
      </c>
      <c r="R207" s="165">
        <f>Q207*H207</f>
        <v>6.8818799999999999E-2</v>
      </c>
      <c r="S207" s="165">
        <v>0</v>
      </c>
      <c r="T207" s="166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7" t="s">
        <v>204</v>
      </c>
      <c r="AT207" s="167" t="s">
        <v>155</v>
      </c>
      <c r="AU207" s="167" t="s">
        <v>131</v>
      </c>
      <c r="AY207" s="14" t="s">
        <v>153</v>
      </c>
      <c r="BE207" s="168">
        <f>IF(N207="základná",J207,0)</f>
        <v>0</v>
      </c>
      <c r="BF207" s="168">
        <f>IF(N207="znížená",J207,0)</f>
        <v>0</v>
      </c>
      <c r="BG207" s="168">
        <f>IF(N207="zákl. prenesená",J207,0)</f>
        <v>0</v>
      </c>
      <c r="BH207" s="168">
        <f>IF(N207="zníž. prenesená",J207,0)</f>
        <v>0</v>
      </c>
      <c r="BI207" s="168">
        <f>IF(N207="nulová",J207,0)</f>
        <v>0</v>
      </c>
      <c r="BJ207" s="14" t="s">
        <v>131</v>
      </c>
      <c r="BK207" s="169">
        <f>ROUND(I207*H207,3)</f>
        <v>0</v>
      </c>
      <c r="BL207" s="14" t="s">
        <v>204</v>
      </c>
      <c r="BM207" s="167" t="s">
        <v>327</v>
      </c>
    </row>
    <row r="208" spans="1:65" s="12" customFormat="1" ht="25.95" customHeight="1" x14ac:dyDescent="0.35">
      <c r="B208" s="143"/>
      <c r="D208" s="144" t="s">
        <v>74</v>
      </c>
      <c r="E208" s="145"/>
      <c r="F208" s="145" t="s">
        <v>328</v>
      </c>
      <c r="I208" s="146"/>
      <c r="J208" s="147">
        <f>BK208</f>
        <v>0</v>
      </c>
      <c r="L208" s="143"/>
      <c r="M208" s="148"/>
      <c r="N208" s="149"/>
      <c r="O208" s="149"/>
      <c r="P208" s="150">
        <f>P209+P239</f>
        <v>0</v>
      </c>
      <c r="Q208" s="149"/>
      <c r="R208" s="150">
        <f>R209+R239</f>
        <v>1.3217308800000001</v>
      </c>
      <c r="S208" s="149"/>
      <c r="T208" s="151">
        <f>T209+T239</f>
        <v>0</v>
      </c>
      <c r="AR208" s="144" t="s">
        <v>162</v>
      </c>
      <c r="AT208" s="152" t="s">
        <v>74</v>
      </c>
      <c r="AU208" s="152" t="s">
        <v>75</v>
      </c>
      <c r="AY208" s="144" t="s">
        <v>153</v>
      </c>
      <c r="BK208" s="153">
        <f>BK209+BK239</f>
        <v>0</v>
      </c>
    </row>
    <row r="209" spans="1:65" s="12" customFormat="1" ht="22.95" customHeight="1" x14ac:dyDescent="0.3">
      <c r="B209" s="143"/>
      <c r="D209" s="144" t="s">
        <v>74</v>
      </c>
      <c r="E209" s="154"/>
      <c r="F209" s="154" t="s">
        <v>329</v>
      </c>
      <c r="I209" s="146"/>
      <c r="J209" s="155">
        <f>BK209</f>
        <v>0</v>
      </c>
      <c r="L209" s="143"/>
      <c r="M209" s="148"/>
      <c r="N209" s="149"/>
      <c r="O209" s="149"/>
      <c r="P209" s="150">
        <f>SUM(P210:P238)</f>
        <v>0</v>
      </c>
      <c r="Q209" s="149"/>
      <c r="R209" s="150">
        <f>SUM(R210:R238)</f>
        <v>0.44254100000000002</v>
      </c>
      <c r="S209" s="149"/>
      <c r="T209" s="151">
        <f>SUM(T210:T238)</f>
        <v>0</v>
      </c>
      <c r="AR209" s="144" t="s">
        <v>162</v>
      </c>
      <c r="AT209" s="152" t="s">
        <v>74</v>
      </c>
      <c r="AU209" s="152" t="s">
        <v>83</v>
      </c>
      <c r="AY209" s="144" t="s">
        <v>153</v>
      </c>
      <c r="BK209" s="153">
        <f>SUM(BK210:BK238)</f>
        <v>0</v>
      </c>
    </row>
    <row r="210" spans="1:65" s="2" customFormat="1" ht="21.75" customHeight="1" x14ac:dyDescent="0.25">
      <c r="A210" s="29"/>
      <c r="B210" s="121"/>
      <c r="C210" s="156" t="s">
        <v>330</v>
      </c>
      <c r="D210" s="156" t="s">
        <v>155</v>
      </c>
      <c r="E210" s="157"/>
      <c r="F210" s="158" t="s">
        <v>331</v>
      </c>
      <c r="G210" s="159" t="s">
        <v>316</v>
      </c>
      <c r="H210" s="160">
        <v>310</v>
      </c>
      <c r="I210" s="161"/>
      <c r="J210" s="160">
        <f t="shared" ref="J210:J238" si="55">ROUND(I210*H210,3)</f>
        <v>0</v>
      </c>
      <c r="K210" s="162"/>
      <c r="L210" s="30"/>
      <c r="M210" s="163" t="s">
        <v>1</v>
      </c>
      <c r="N210" s="164" t="s">
        <v>41</v>
      </c>
      <c r="O210" s="55"/>
      <c r="P210" s="165">
        <f t="shared" ref="P210:P238" si="56">O210*H210</f>
        <v>0</v>
      </c>
      <c r="Q210" s="165">
        <v>0</v>
      </c>
      <c r="R210" s="165">
        <f t="shared" ref="R210:R238" si="57">Q210*H210</f>
        <v>0</v>
      </c>
      <c r="S210" s="165">
        <v>0</v>
      </c>
      <c r="T210" s="166">
        <f t="shared" ref="T210:T238" si="58">S210*H210</f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7" t="s">
        <v>332</v>
      </c>
      <c r="AT210" s="167" t="s">
        <v>155</v>
      </c>
      <c r="AU210" s="167" t="s">
        <v>131</v>
      </c>
      <c r="AY210" s="14" t="s">
        <v>153</v>
      </c>
      <c r="BE210" s="168">
        <f t="shared" ref="BE210:BE238" si="59">IF(N210="základná",J210,0)</f>
        <v>0</v>
      </c>
      <c r="BF210" s="168">
        <f t="shared" ref="BF210:BF238" si="60">IF(N210="znížená",J210,0)</f>
        <v>0</v>
      </c>
      <c r="BG210" s="168">
        <f t="shared" ref="BG210:BG238" si="61">IF(N210="zákl. prenesená",J210,0)</f>
        <v>0</v>
      </c>
      <c r="BH210" s="168">
        <f t="shared" ref="BH210:BH238" si="62">IF(N210="zníž. prenesená",J210,0)</f>
        <v>0</v>
      </c>
      <c r="BI210" s="168">
        <f t="shared" ref="BI210:BI238" si="63">IF(N210="nulová",J210,0)</f>
        <v>0</v>
      </c>
      <c r="BJ210" s="14" t="s">
        <v>131</v>
      </c>
      <c r="BK210" s="169">
        <f t="shared" ref="BK210:BK238" si="64">ROUND(I210*H210,3)</f>
        <v>0</v>
      </c>
      <c r="BL210" s="14" t="s">
        <v>332</v>
      </c>
      <c r="BM210" s="167" t="s">
        <v>333</v>
      </c>
    </row>
    <row r="211" spans="1:65" s="2" customFormat="1" ht="16.5" customHeight="1" x14ac:dyDescent="0.25">
      <c r="A211" s="29"/>
      <c r="B211" s="121"/>
      <c r="C211" s="170" t="s">
        <v>334</v>
      </c>
      <c r="D211" s="170" t="s">
        <v>195</v>
      </c>
      <c r="E211" s="171"/>
      <c r="F211" s="172" t="s">
        <v>335</v>
      </c>
      <c r="G211" s="173" t="s">
        <v>316</v>
      </c>
      <c r="H211" s="174">
        <v>310</v>
      </c>
      <c r="I211" s="175"/>
      <c r="J211" s="174">
        <f t="shared" si="55"/>
        <v>0</v>
      </c>
      <c r="K211" s="176"/>
      <c r="L211" s="177"/>
      <c r="M211" s="178" t="s">
        <v>1</v>
      </c>
      <c r="N211" s="179" t="s">
        <v>41</v>
      </c>
      <c r="O211" s="55"/>
      <c r="P211" s="165">
        <f t="shared" si="56"/>
        <v>0</v>
      </c>
      <c r="Q211" s="165">
        <v>0</v>
      </c>
      <c r="R211" s="165">
        <f t="shared" si="57"/>
        <v>0</v>
      </c>
      <c r="S211" s="165">
        <v>0</v>
      </c>
      <c r="T211" s="166">
        <f t="shared" si="58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7" t="s">
        <v>336</v>
      </c>
      <c r="AT211" s="167" t="s">
        <v>195</v>
      </c>
      <c r="AU211" s="167" t="s">
        <v>131</v>
      </c>
      <c r="AY211" s="14" t="s">
        <v>153</v>
      </c>
      <c r="BE211" s="168">
        <f t="shared" si="59"/>
        <v>0</v>
      </c>
      <c r="BF211" s="168">
        <f t="shared" si="60"/>
        <v>0</v>
      </c>
      <c r="BG211" s="168">
        <f t="shared" si="61"/>
        <v>0</v>
      </c>
      <c r="BH211" s="168">
        <f t="shared" si="62"/>
        <v>0</v>
      </c>
      <c r="BI211" s="168">
        <f t="shared" si="63"/>
        <v>0</v>
      </c>
      <c r="BJ211" s="14" t="s">
        <v>131</v>
      </c>
      <c r="BK211" s="169">
        <f t="shared" si="64"/>
        <v>0</v>
      </c>
      <c r="BL211" s="14" t="s">
        <v>336</v>
      </c>
      <c r="BM211" s="167" t="s">
        <v>337</v>
      </c>
    </row>
    <row r="212" spans="1:65" s="2" customFormat="1" ht="16.5" customHeight="1" x14ac:dyDescent="0.25">
      <c r="A212" s="29"/>
      <c r="B212" s="121"/>
      <c r="C212" s="156" t="s">
        <v>338</v>
      </c>
      <c r="D212" s="156" t="s">
        <v>155</v>
      </c>
      <c r="E212" s="157"/>
      <c r="F212" s="158" t="s">
        <v>339</v>
      </c>
      <c r="G212" s="159" t="s">
        <v>340</v>
      </c>
      <c r="H212" s="160">
        <v>1</v>
      </c>
      <c r="I212" s="161"/>
      <c r="J212" s="160">
        <f t="shared" si="55"/>
        <v>0</v>
      </c>
      <c r="K212" s="162"/>
      <c r="L212" s="30"/>
      <c r="M212" s="163" t="s">
        <v>1</v>
      </c>
      <c r="N212" s="164" t="s">
        <v>41</v>
      </c>
      <c r="O212" s="55"/>
      <c r="P212" s="165">
        <f t="shared" si="56"/>
        <v>0</v>
      </c>
      <c r="Q212" s="165">
        <v>0</v>
      </c>
      <c r="R212" s="165">
        <f t="shared" si="57"/>
        <v>0</v>
      </c>
      <c r="S212" s="165">
        <v>0</v>
      </c>
      <c r="T212" s="166">
        <f t="shared" si="5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7" t="s">
        <v>332</v>
      </c>
      <c r="AT212" s="167" t="s">
        <v>155</v>
      </c>
      <c r="AU212" s="167" t="s">
        <v>131</v>
      </c>
      <c r="AY212" s="14" t="s">
        <v>153</v>
      </c>
      <c r="BE212" s="168">
        <f t="shared" si="59"/>
        <v>0</v>
      </c>
      <c r="BF212" s="168">
        <f t="shared" si="60"/>
        <v>0</v>
      </c>
      <c r="BG212" s="168">
        <f t="shared" si="61"/>
        <v>0</v>
      </c>
      <c r="BH212" s="168">
        <f t="shared" si="62"/>
        <v>0</v>
      </c>
      <c r="BI212" s="168">
        <f t="shared" si="63"/>
        <v>0</v>
      </c>
      <c r="BJ212" s="14" t="s">
        <v>131</v>
      </c>
      <c r="BK212" s="169">
        <f t="shared" si="64"/>
        <v>0</v>
      </c>
      <c r="BL212" s="14" t="s">
        <v>332</v>
      </c>
      <c r="BM212" s="167" t="s">
        <v>341</v>
      </c>
    </row>
    <row r="213" spans="1:65" s="2" customFormat="1" ht="21.75" customHeight="1" x14ac:dyDescent="0.25">
      <c r="A213" s="29"/>
      <c r="B213" s="121"/>
      <c r="C213" s="156" t="s">
        <v>342</v>
      </c>
      <c r="D213" s="156" t="s">
        <v>155</v>
      </c>
      <c r="E213" s="157"/>
      <c r="F213" s="158" t="s">
        <v>343</v>
      </c>
      <c r="G213" s="159" t="s">
        <v>316</v>
      </c>
      <c r="H213" s="160">
        <v>144</v>
      </c>
      <c r="I213" s="161"/>
      <c r="J213" s="160">
        <f t="shared" si="55"/>
        <v>0</v>
      </c>
      <c r="K213" s="162"/>
      <c r="L213" s="30"/>
      <c r="M213" s="163" t="s">
        <v>1</v>
      </c>
      <c r="N213" s="164" t="s">
        <v>41</v>
      </c>
      <c r="O213" s="55"/>
      <c r="P213" s="165">
        <f t="shared" si="56"/>
        <v>0</v>
      </c>
      <c r="Q213" s="165">
        <v>0</v>
      </c>
      <c r="R213" s="165">
        <f t="shared" si="57"/>
        <v>0</v>
      </c>
      <c r="S213" s="165">
        <v>0</v>
      </c>
      <c r="T213" s="166">
        <f t="shared" si="5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7" t="s">
        <v>332</v>
      </c>
      <c r="AT213" s="167" t="s">
        <v>155</v>
      </c>
      <c r="AU213" s="167" t="s">
        <v>131</v>
      </c>
      <c r="AY213" s="14" t="s">
        <v>153</v>
      </c>
      <c r="BE213" s="168">
        <f t="shared" si="59"/>
        <v>0</v>
      </c>
      <c r="BF213" s="168">
        <f t="shared" si="60"/>
        <v>0</v>
      </c>
      <c r="BG213" s="168">
        <f t="shared" si="61"/>
        <v>0</v>
      </c>
      <c r="BH213" s="168">
        <f t="shared" si="62"/>
        <v>0</v>
      </c>
      <c r="BI213" s="168">
        <f t="shared" si="63"/>
        <v>0</v>
      </c>
      <c r="BJ213" s="14" t="s">
        <v>131</v>
      </c>
      <c r="BK213" s="169">
        <f t="shared" si="64"/>
        <v>0</v>
      </c>
      <c r="BL213" s="14" t="s">
        <v>332</v>
      </c>
      <c r="BM213" s="167" t="s">
        <v>344</v>
      </c>
    </row>
    <row r="214" spans="1:65" s="2" customFormat="1" ht="16.5" customHeight="1" x14ac:dyDescent="0.25">
      <c r="A214" s="29"/>
      <c r="B214" s="121"/>
      <c r="C214" s="170" t="s">
        <v>345</v>
      </c>
      <c r="D214" s="170" t="s">
        <v>195</v>
      </c>
      <c r="E214" s="171"/>
      <c r="F214" s="172" t="s">
        <v>346</v>
      </c>
      <c r="G214" s="173" t="s">
        <v>340</v>
      </c>
      <c r="H214" s="174">
        <v>24.824999999999999</v>
      </c>
      <c r="I214" s="175"/>
      <c r="J214" s="174">
        <f t="shared" si="55"/>
        <v>0</v>
      </c>
      <c r="K214" s="176"/>
      <c r="L214" s="177"/>
      <c r="M214" s="178" t="s">
        <v>1</v>
      </c>
      <c r="N214" s="179" t="s">
        <v>41</v>
      </c>
      <c r="O214" s="55"/>
      <c r="P214" s="165">
        <f t="shared" si="56"/>
        <v>0</v>
      </c>
      <c r="Q214" s="165">
        <v>0</v>
      </c>
      <c r="R214" s="165">
        <f t="shared" si="57"/>
        <v>0</v>
      </c>
      <c r="S214" s="165">
        <v>0</v>
      </c>
      <c r="T214" s="166">
        <f t="shared" si="58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7" t="s">
        <v>336</v>
      </c>
      <c r="AT214" s="167" t="s">
        <v>195</v>
      </c>
      <c r="AU214" s="167" t="s">
        <v>131</v>
      </c>
      <c r="AY214" s="14" t="s">
        <v>153</v>
      </c>
      <c r="BE214" s="168">
        <f t="shared" si="59"/>
        <v>0</v>
      </c>
      <c r="BF214" s="168">
        <f t="shared" si="60"/>
        <v>0</v>
      </c>
      <c r="BG214" s="168">
        <f t="shared" si="61"/>
        <v>0</v>
      </c>
      <c r="BH214" s="168">
        <f t="shared" si="62"/>
        <v>0</v>
      </c>
      <c r="BI214" s="168">
        <f t="shared" si="63"/>
        <v>0</v>
      </c>
      <c r="BJ214" s="14" t="s">
        <v>131</v>
      </c>
      <c r="BK214" s="169">
        <f t="shared" si="64"/>
        <v>0</v>
      </c>
      <c r="BL214" s="14" t="s">
        <v>336</v>
      </c>
      <c r="BM214" s="167" t="s">
        <v>347</v>
      </c>
    </row>
    <row r="215" spans="1:65" s="2" customFormat="1" ht="16.5" customHeight="1" x14ac:dyDescent="0.25">
      <c r="A215" s="29"/>
      <c r="B215" s="121"/>
      <c r="C215" s="170" t="s">
        <v>348</v>
      </c>
      <c r="D215" s="170" t="s">
        <v>195</v>
      </c>
      <c r="E215" s="171"/>
      <c r="F215" s="172" t="s">
        <v>349</v>
      </c>
      <c r="G215" s="173" t="s">
        <v>350</v>
      </c>
      <c r="H215" s="174">
        <v>144.405</v>
      </c>
      <c r="I215" s="175"/>
      <c r="J215" s="174">
        <f t="shared" si="55"/>
        <v>0</v>
      </c>
      <c r="K215" s="176"/>
      <c r="L215" s="177"/>
      <c r="M215" s="178" t="s">
        <v>1</v>
      </c>
      <c r="N215" s="179" t="s">
        <v>41</v>
      </c>
      <c r="O215" s="55"/>
      <c r="P215" s="165">
        <f t="shared" si="56"/>
        <v>0</v>
      </c>
      <c r="Q215" s="165">
        <v>1E-3</v>
      </c>
      <c r="R215" s="165">
        <f t="shared" si="57"/>
        <v>0.14440500000000001</v>
      </c>
      <c r="S215" s="165">
        <v>0</v>
      </c>
      <c r="T215" s="166">
        <f t="shared" si="5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7" t="s">
        <v>336</v>
      </c>
      <c r="AT215" s="167" t="s">
        <v>195</v>
      </c>
      <c r="AU215" s="167" t="s">
        <v>131</v>
      </c>
      <c r="AY215" s="14" t="s">
        <v>153</v>
      </c>
      <c r="BE215" s="168">
        <f t="shared" si="59"/>
        <v>0</v>
      </c>
      <c r="BF215" s="168">
        <f t="shared" si="60"/>
        <v>0</v>
      </c>
      <c r="BG215" s="168">
        <f t="shared" si="61"/>
        <v>0</v>
      </c>
      <c r="BH215" s="168">
        <f t="shared" si="62"/>
        <v>0</v>
      </c>
      <c r="BI215" s="168">
        <f t="shared" si="63"/>
        <v>0</v>
      </c>
      <c r="BJ215" s="14" t="s">
        <v>131</v>
      </c>
      <c r="BK215" s="169">
        <f t="shared" si="64"/>
        <v>0</v>
      </c>
      <c r="BL215" s="14" t="s">
        <v>336</v>
      </c>
      <c r="BM215" s="167" t="s">
        <v>351</v>
      </c>
    </row>
    <row r="216" spans="1:65" s="2" customFormat="1" ht="21.75" customHeight="1" x14ac:dyDescent="0.25">
      <c r="A216" s="29"/>
      <c r="B216" s="121"/>
      <c r="C216" s="156" t="s">
        <v>352</v>
      </c>
      <c r="D216" s="156" t="s">
        <v>155</v>
      </c>
      <c r="E216" s="157"/>
      <c r="F216" s="158" t="s">
        <v>353</v>
      </c>
      <c r="G216" s="159" t="s">
        <v>316</v>
      </c>
      <c r="H216" s="160">
        <v>644</v>
      </c>
      <c r="I216" s="161"/>
      <c r="J216" s="160">
        <f t="shared" si="55"/>
        <v>0</v>
      </c>
      <c r="K216" s="162"/>
      <c r="L216" s="30"/>
      <c r="M216" s="163" t="s">
        <v>1</v>
      </c>
      <c r="N216" s="164" t="s">
        <v>41</v>
      </c>
      <c r="O216" s="55"/>
      <c r="P216" s="165">
        <f t="shared" si="56"/>
        <v>0</v>
      </c>
      <c r="Q216" s="165">
        <v>0</v>
      </c>
      <c r="R216" s="165">
        <f t="shared" si="57"/>
        <v>0</v>
      </c>
      <c r="S216" s="165">
        <v>0</v>
      </c>
      <c r="T216" s="166">
        <f t="shared" si="5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7" t="s">
        <v>332</v>
      </c>
      <c r="AT216" s="167" t="s">
        <v>155</v>
      </c>
      <c r="AU216" s="167" t="s">
        <v>131</v>
      </c>
      <c r="AY216" s="14" t="s">
        <v>153</v>
      </c>
      <c r="BE216" s="168">
        <f t="shared" si="59"/>
        <v>0</v>
      </c>
      <c r="BF216" s="168">
        <f t="shared" si="60"/>
        <v>0</v>
      </c>
      <c r="BG216" s="168">
        <f t="shared" si="61"/>
        <v>0</v>
      </c>
      <c r="BH216" s="168">
        <f t="shared" si="62"/>
        <v>0</v>
      </c>
      <c r="BI216" s="168">
        <f t="shared" si="63"/>
        <v>0</v>
      </c>
      <c r="BJ216" s="14" t="s">
        <v>131</v>
      </c>
      <c r="BK216" s="169">
        <f t="shared" si="64"/>
        <v>0</v>
      </c>
      <c r="BL216" s="14" t="s">
        <v>332</v>
      </c>
      <c r="BM216" s="167" t="s">
        <v>354</v>
      </c>
    </row>
    <row r="217" spans="1:65" s="2" customFormat="1" ht="16.5" customHeight="1" x14ac:dyDescent="0.25">
      <c r="A217" s="29"/>
      <c r="B217" s="121"/>
      <c r="C217" s="170" t="s">
        <v>355</v>
      </c>
      <c r="D217" s="170" t="s">
        <v>195</v>
      </c>
      <c r="E217" s="171"/>
      <c r="F217" s="172" t="s">
        <v>356</v>
      </c>
      <c r="G217" s="173" t="s">
        <v>350</v>
      </c>
      <c r="H217" s="174">
        <v>253.73599999999999</v>
      </c>
      <c r="I217" s="175"/>
      <c r="J217" s="174">
        <f t="shared" si="55"/>
        <v>0</v>
      </c>
      <c r="K217" s="176"/>
      <c r="L217" s="177"/>
      <c r="M217" s="178" t="s">
        <v>1</v>
      </c>
      <c r="N217" s="179" t="s">
        <v>41</v>
      </c>
      <c r="O217" s="55"/>
      <c r="P217" s="165">
        <f t="shared" si="56"/>
        <v>0</v>
      </c>
      <c r="Q217" s="165">
        <v>1E-3</v>
      </c>
      <c r="R217" s="165">
        <f t="shared" si="57"/>
        <v>0.25373600000000002</v>
      </c>
      <c r="S217" s="165">
        <v>0</v>
      </c>
      <c r="T217" s="166">
        <f t="shared" si="5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7" t="s">
        <v>336</v>
      </c>
      <c r="AT217" s="167" t="s">
        <v>195</v>
      </c>
      <c r="AU217" s="167" t="s">
        <v>131</v>
      </c>
      <c r="AY217" s="14" t="s">
        <v>153</v>
      </c>
      <c r="BE217" s="168">
        <f t="shared" si="59"/>
        <v>0</v>
      </c>
      <c r="BF217" s="168">
        <f t="shared" si="60"/>
        <v>0</v>
      </c>
      <c r="BG217" s="168">
        <f t="shared" si="61"/>
        <v>0</v>
      </c>
      <c r="BH217" s="168">
        <f t="shared" si="62"/>
        <v>0</v>
      </c>
      <c r="BI217" s="168">
        <f t="shared" si="63"/>
        <v>0</v>
      </c>
      <c r="BJ217" s="14" t="s">
        <v>131</v>
      </c>
      <c r="BK217" s="169">
        <f t="shared" si="64"/>
        <v>0</v>
      </c>
      <c r="BL217" s="14" t="s">
        <v>336</v>
      </c>
      <c r="BM217" s="167" t="s">
        <v>357</v>
      </c>
    </row>
    <row r="218" spans="1:65" s="2" customFormat="1" ht="16.5" customHeight="1" x14ac:dyDescent="0.25">
      <c r="A218" s="29"/>
      <c r="B218" s="121"/>
      <c r="C218" s="170" t="s">
        <v>358</v>
      </c>
      <c r="D218" s="170" t="s">
        <v>195</v>
      </c>
      <c r="E218" s="171"/>
      <c r="F218" s="172" t="s">
        <v>359</v>
      </c>
      <c r="G218" s="173" t="s">
        <v>340</v>
      </c>
      <c r="H218" s="174">
        <v>483</v>
      </c>
      <c r="I218" s="175"/>
      <c r="J218" s="174">
        <f t="shared" si="55"/>
        <v>0</v>
      </c>
      <c r="K218" s="176"/>
      <c r="L218" s="177"/>
      <c r="M218" s="178" t="s">
        <v>1</v>
      </c>
      <c r="N218" s="179" t="s">
        <v>41</v>
      </c>
      <c r="O218" s="55"/>
      <c r="P218" s="165">
        <f t="shared" si="56"/>
        <v>0</v>
      </c>
      <c r="Q218" s="165">
        <v>0</v>
      </c>
      <c r="R218" s="165">
        <f t="shared" si="57"/>
        <v>0</v>
      </c>
      <c r="S218" s="165">
        <v>0</v>
      </c>
      <c r="T218" s="166">
        <f t="shared" si="5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7" t="s">
        <v>336</v>
      </c>
      <c r="AT218" s="167" t="s">
        <v>195</v>
      </c>
      <c r="AU218" s="167" t="s">
        <v>131</v>
      </c>
      <c r="AY218" s="14" t="s">
        <v>153</v>
      </c>
      <c r="BE218" s="168">
        <f t="shared" si="59"/>
        <v>0</v>
      </c>
      <c r="BF218" s="168">
        <f t="shared" si="60"/>
        <v>0</v>
      </c>
      <c r="BG218" s="168">
        <f t="shared" si="61"/>
        <v>0</v>
      </c>
      <c r="BH218" s="168">
        <f t="shared" si="62"/>
        <v>0</v>
      </c>
      <c r="BI218" s="168">
        <f t="shared" si="63"/>
        <v>0</v>
      </c>
      <c r="BJ218" s="14" t="s">
        <v>131</v>
      </c>
      <c r="BK218" s="169">
        <f t="shared" si="64"/>
        <v>0</v>
      </c>
      <c r="BL218" s="14" t="s">
        <v>336</v>
      </c>
      <c r="BM218" s="167" t="s">
        <v>360</v>
      </c>
    </row>
    <row r="219" spans="1:65" s="2" customFormat="1" ht="16.5" customHeight="1" x14ac:dyDescent="0.25">
      <c r="A219" s="29"/>
      <c r="B219" s="121"/>
      <c r="C219" s="170" t="s">
        <v>332</v>
      </c>
      <c r="D219" s="170" t="s">
        <v>195</v>
      </c>
      <c r="E219" s="171"/>
      <c r="F219" s="172" t="s">
        <v>361</v>
      </c>
      <c r="G219" s="173" t="s">
        <v>340</v>
      </c>
      <c r="H219" s="174">
        <v>51.52</v>
      </c>
      <c r="I219" s="175"/>
      <c r="J219" s="174">
        <f t="shared" si="55"/>
        <v>0</v>
      </c>
      <c r="K219" s="176"/>
      <c r="L219" s="177"/>
      <c r="M219" s="178" t="s">
        <v>1</v>
      </c>
      <c r="N219" s="179" t="s">
        <v>41</v>
      </c>
      <c r="O219" s="55"/>
      <c r="P219" s="165">
        <f t="shared" si="56"/>
        <v>0</v>
      </c>
      <c r="Q219" s="165">
        <v>0</v>
      </c>
      <c r="R219" s="165">
        <f t="shared" si="57"/>
        <v>0</v>
      </c>
      <c r="S219" s="165">
        <v>0</v>
      </c>
      <c r="T219" s="166">
        <f t="shared" si="58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7" t="s">
        <v>336</v>
      </c>
      <c r="AT219" s="167" t="s">
        <v>195</v>
      </c>
      <c r="AU219" s="167" t="s">
        <v>131</v>
      </c>
      <c r="AY219" s="14" t="s">
        <v>153</v>
      </c>
      <c r="BE219" s="168">
        <f t="shared" si="59"/>
        <v>0</v>
      </c>
      <c r="BF219" s="168">
        <f t="shared" si="60"/>
        <v>0</v>
      </c>
      <c r="BG219" s="168">
        <f t="shared" si="61"/>
        <v>0</v>
      </c>
      <c r="BH219" s="168">
        <f t="shared" si="62"/>
        <v>0</v>
      </c>
      <c r="BI219" s="168">
        <f t="shared" si="63"/>
        <v>0</v>
      </c>
      <c r="BJ219" s="14" t="s">
        <v>131</v>
      </c>
      <c r="BK219" s="169">
        <f t="shared" si="64"/>
        <v>0</v>
      </c>
      <c r="BL219" s="14" t="s">
        <v>336</v>
      </c>
      <c r="BM219" s="167" t="s">
        <v>362</v>
      </c>
    </row>
    <row r="220" spans="1:65" s="2" customFormat="1" ht="21.75" customHeight="1" x14ac:dyDescent="0.25">
      <c r="A220" s="29"/>
      <c r="B220" s="121"/>
      <c r="C220" s="156" t="s">
        <v>363</v>
      </c>
      <c r="D220" s="156" t="s">
        <v>155</v>
      </c>
      <c r="E220" s="157"/>
      <c r="F220" s="158" t="s">
        <v>364</v>
      </c>
      <c r="G220" s="159" t="s">
        <v>340</v>
      </c>
      <c r="H220" s="160">
        <v>12</v>
      </c>
      <c r="I220" s="161"/>
      <c r="J220" s="160">
        <f t="shared" si="55"/>
        <v>0</v>
      </c>
      <c r="K220" s="162"/>
      <c r="L220" s="30"/>
      <c r="M220" s="163" t="s">
        <v>1</v>
      </c>
      <c r="N220" s="164" t="s">
        <v>41</v>
      </c>
      <c r="O220" s="55"/>
      <c r="P220" s="165">
        <f t="shared" si="56"/>
        <v>0</v>
      </c>
      <c r="Q220" s="165">
        <v>0</v>
      </c>
      <c r="R220" s="165">
        <f t="shared" si="57"/>
        <v>0</v>
      </c>
      <c r="S220" s="165">
        <v>0</v>
      </c>
      <c r="T220" s="166">
        <f t="shared" si="58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7" t="s">
        <v>332</v>
      </c>
      <c r="AT220" s="167" t="s">
        <v>155</v>
      </c>
      <c r="AU220" s="167" t="s">
        <v>131</v>
      </c>
      <c r="AY220" s="14" t="s">
        <v>153</v>
      </c>
      <c r="BE220" s="168">
        <f t="shared" si="59"/>
        <v>0</v>
      </c>
      <c r="BF220" s="168">
        <f t="shared" si="60"/>
        <v>0</v>
      </c>
      <c r="BG220" s="168">
        <f t="shared" si="61"/>
        <v>0</v>
      </c>
      <c r="BH220" s="168">
        <f t="shared" si="62"/>
        <v>0</v>
      </c>
      <c r="BI220" s="168">
        <f t="shared" si="63"/>
        <v>0</v>
      </c>
      <c r="BJ220" s="14" t="s">
        <v>131</v>
      </c>
      <c r="BK220" s="169">
        <f t="shared" si="64"/>
        <v>0</v>
      </c>
      <c r="BL220" s="14" t="s">
        <v>332</v>
      </c>
      <c r="BM220" s="167" t="s">
        <v>365</v>
      </c>
    </row>
    <row r="221" spans="1:65" s="2" customFormat="1" ht="16.5" customHeight="1" x14ac:dyDescent="0.25">
      <c r="A221" s="29"/>
      <c r="B221" s="121"/>
      <c r="C221" s="170" t="s">
        <v>366</v>
      </c>
      <c r="D221" s="170" t="s">
        <v>195</v>
      </c>
      <c r="E221" s="171"/>
      <c r="F221" s="172" t="s">
        <v>367</v>
      </c>
      <c r="G221" s="173" t="s">
        <v>340</v>
      </c>
      <c r="H221" s="174">
        <v>12</v>
      </c>
      <c r="I221" s="175"/>
      <c r="J221" s="174">
        <f t="shared" si="55"/>
        <v>0</v>
      </c>
      <c r="K221" s="176"/>
      <c r="L221" s="177"/>
      <c r="M221" s="178" t="s">
        <v>1</v>
      </c>
      <c r="N221" s="179" t="s">
        <v>41</v>
      </c>
      <c r="O221" s="55"/>
      <c r="P221" s="165">
        <f t="shared" si="56"/>
        <v>0</v>
      </c>
      <c r="Q221" s="165">
        <v>0</v>
      </c>
      <c r="R221" s="165">
        <f t="shared" si="57"/>
        <v>0</v>
      </c>
      <c r="S221" s="165">
        <v>0</v>
      </c>
      <c r="T221" s="166">
        <f t="shared" si="5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7" t="s">
        <v>336</v>
      </c>
      <c r="AT221" s="167" t="s">
        <v>195</v>
      </c>
      <c r="AU221" s="167" t="s">
        <v>131</v>
      </c>
      <c r="AY221" s="14" t="s">
        <v>153</v>
      </c>
      <c r="BE221" s="168">
        <f t="shared" si="59"/>
        <v>0</v>
      </c>
      <c r="BF221" s="168">
        <f t="shared" si="60"/>
        <v>0</v>
      </c>
      <c r="BG221" s="168">
        <f t="shared" si="61"/>
        <v>0</v>
      </c>
      <c r="BH221" s="168">
        <f t="shared" si="62"/>
        <v>0</v>
      </c>
      <c r="BI221" s="168">
        <f t="shared" si="63"/>
        <v>0</v>
      </c>
      <c r="BJ221" s="14" t="s">
        <v>131</v>
      </c>
      <c r="BK221" s="169">
        <f t="shared" si="64"/>
        <v>0</v>
      </c>
      <c r="BL221" s="14" t="s">
        <v>336</v>
      </c>
      <c r="BM221" s="167" t="s">
        <v>368</v>
      </c>
    </row>
    <row r="222" spans="1:65" s="2" customFormat="1" ht="16.5" customHeight="1" x14ac:dyDescent="0.25">
      <c r="A222" s="29"/>
      <c r="B222" s="121"/>
      <c r="C222" s="170" t="s">
        <v>369</v>
      </c>
      <c r="D222" s="170" t="s">
        <v>195</v>
      </c>
      <c r="E222" s="171"/>
      <c r="F222" s="172" t="s">
        <v>370</v>
      </c>
      <c r="G222" s="173" t="s">
        <v>340</v>
      </c>
      <c r="H222" s="174">
        <v>12</v>
      </c>
      <c r="I222" s="175"/>
      <c r="J222" s="174">
        <f t="shared" si="55"/>
        <v>0</v>
      </c>
      <c r="K222" s="176"/>
      <c r="L222" s="177"/>
      <c r="M222" s="178" t="s">
        <v>1</v>
      </c>
      <c r="N222" s="179" t="s">
        <v>41</v>
      </c>
      <c r="O222" s="55"/>
      <c r="P222" s="165">
        <f t="shared" si="56"/>
        <v>0</v>
      </c>
      <c r="Q222" s="165">
        <v>0</v>
      </c>
      <c r="R222" s="165">
        <f t="shared" si="57"/>
        <v>0</v>
      </c>
      <c r="S222" s="165">
        <v>0</v>
      </c>
      <c r="T222" s="166">
        <f t="shared" si="5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7" t="s">
        <v>336</v>
      </c>
      <c r="AT222" s="167" t="s">
        <v>195</v>
      </c>
      <c r="AU222" s="167" t="s">
        <v>131</v>
      </c>
      <c r="AY222" s="14" t="s">
        <v>153</v>
      </c>
      <c r="BE222" s="168">
        <f t="shared" si="59"/>
        <v>0</v>
      </c>
      <c r="BF222" s="168">
        <f t="shared" si="60"/>
        <v>0</v>
      </c>
      <c r="BG222" s="168">
        <f t="shared" si="61"/>
        <v>0</v>
      </c>
      <c r="BH222" s="168">
        <f t="shared" si="62"/>
        <v>0</v>
      </c>
      <c r="BI222" s="168">
        <f t="shared" si="63"/>
        <v>0</v>
      </c>
      <c r="BJ222" s="14" t="s">
        <v>131</v>
      </c>
      <c r="BK222" s="169">
        <f t="shared" si="64"/>
        <v>0</v>
      </c>
      <c r="BL222" s="14" t="s">
        <v>336</v>
      </c>
      <c r="BM222" s="167" t="s">
        <v>371</v>
      </c>
    </row>
    <row r="223" spans="1:65" s="2" customFormat="1" ht="16.5" customHeight="1" x14ac:dyDescent="0.25">
      <c r="A223" s="29"/>
      <c r="B223" s="121"/>
      <c r="C223" s="170" t="s">
        <v>372</v>
      </c>
      <c r="D223" s="170" t="s">
        <v>195</v>
      </c>
      <c r="E223" s="171"/>
      <c r="F223" s="172" t="s">
        <v>373</v>
      </c>
      <c r="G223" s="173" t="s">
        <v>340</v>
      </c>
      <c r="H223" s="174">
        <v>12</v>
      </c>
      <c r="I223" s="175"/>
      <c r="J223" s="174">
        <f t="shared" si="55"/>
        <v>0</v>
      </c>
      <c r="K223" s="176"/>
      <c r="L223" s="177"/>
      <c r="M223" s="178" t="s">
        <v>1</v>
      </c>
      <c r="N223" s="179" t="s">
        <v>41</v>
      </c>
      <c r="O223" s="55"/>
      <c r="P223" s="165">
        <f t="shared" si="56"/>
        <v>0</v>
      </c>
      <c r="Q223" s="165">
        <v>0</v>
      </c>
      <c r="R223" s="165">
        <f t="shared" si="57"/>
        <v>0</v>
      </c>
      <c r="S223" s="165">
        <v>0</v>
      </c>
      <c r="T223" s="166">
        <f t="shared" si="5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7" t="s">
        <v>336</v>
      </c>
      <c r="AT223" s="167" t="s">
        <v>195</v>
      </c>
      <c r="AU223" s="167" t="s">
        <v>131</v>
      </c>
      <c r="AY223" s="14" t="s">
        <v>153</v>
      </c>
      <c r="BE223" s="168">
        <f t="shared" si="59"/>
        <v>0</v>
      </c>
      <c r="BF223" s="168">
        <f t="shared" si="60"/>
        <v>0</v>
      </c>
      <c r="BG223" s="168">
        <f t="shared" si="61"/>
        <v>0</v>
      </c>
      <c r="BH223" s="168">
        <f t="shared" si="62"/>
        <v>0</v>
      </c>
      <c r="BI223" s="168">
        <f t="shared" si="63"/>
        <v>0</v>
      </c>
      <c r="BJ223" s="14" t="s">
        <v>131</v>
      </c>
      <c r="BK223" s="169">
        <f t="shared" si="64"/>
        <v>0</v>
      </c>
      <c r="BL223" s="14" t="s">
        <v>336</v>
      </c>
      <c r="BM223" s="167" t="s">
        <v>374</v>
      </c>
    </row>
    <row r="224" spans="1:65" s="2" customFormat="1" ht="16.5" customHeight="1" x14ac:dyDescent="0.25">
      <c r="A224" s="29"/>
      <c r="B224" s="121"/>
      <c r="C224" s="170" t="s">
        <v>375</v>
      </c>
      <c r="D224" s="170" t="s">
        <v>195</v>
      </c>
      <c r="E224" s="171"/>
      <c r="F224" s="172" t="s">
        <v>376</v>
      </c>
      <c r="G224" s="173" t="s">
        <v>340</v>
      </c>
      <c r="H224" s="174">
        <v>12</v>
      </c>
      <c r="I224" s="175"/>
      <c r="J224" s="174">
        <f t="shared" si="55"/>
        <v>0</v>
      </c>
      <c r="K224" s="176"/>
      <c r="L224" s="177"/>
      <c r="M224" s="178" t="s">
        <v>1</v>
      </c>
      <c r="N224" s="179" t="s">
        <v>41</v>
      </c>
      <c r="O224" s="55"/>
      <c r="P224" s="165">
        <f t="shared" si="56"/>
        <v>0</v>
      </c>
      <c r="Q224" s="165">
        <v>0</v>
      </c>
      <c r="R224" s="165">
        <f t="shared" si="57"/>
        <v>0</v>
      </c>
      <c r="S224" s="165">
        <v>0</v>
      </c>
      <c r="T224" s="166">
        <f t="shared" si="5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7" t="s">
        <v>336</v>
      </c>
      <c r="AT224" s="167" t="s">
        <v>195</v>
      </c>
      <c r="AU224" s="167" t="s">
        <v>131</v>
      </c>
      <c r="AY224" s="14" t="s">
        <v>153</v>
      </c>
      <c r="BE224" s="168">
        <f t="shared" si="59"/>
        <v>0</v>
      </c>
      <c r="BF224" s="168">
        <f t="shared" si="60"/>
        <v>0</v>
      </c>
      <c r="BG224" s="168">
        <f t="shared" si="61"/>
        <v>0</v>
      </c>
      <c r="BH224" s="168">
        <f t="shared" si="62"/>
        <v>0</v>
      </c>
      <c r="BI224" s="168">
        <f t="shared" si="63"/>
        <v>0</v>
      </c>
      <c r="BJ224" s="14" t="s">
        <v>131</v>
      </c>
      <c r="BK224" s="169">
        <f t="shared" si="64"/>
        <v>0</v>
      </c>
      <c r="BL224" s="14" t="s">
        <v>336</v>
      </c>
      <c r="BM224" s="167" t="s">
        <v>377</v>
      </c>
    </row>
    <row r="225" spans="1:65" s="2" customFormat="1" ht="21.75" customHeight="1" x14ac:dyDescent="0.25">
      <c r="A225" s="29"/>
      <c r="B225" s="121"/>
      <c r="C225" s="156" t="s">
        <v>378</v>
      </c>
      <c r="D225" s="156" t="s">
        <v>155</v>
      </c>
      <c r="E225" s="157"/>
      <c r="F225" s="158" t="s">
        <v>379</v>
      </c>
      <c r="G225" s="159" t="s">
        <v>340</v>
      </c>
      <c r="H225" s="160">
        <v>12</v>
      </c>
      <c r="I225" s="161"/>
      <c r="J225" s="160">
        <f t="shared" si="55"/>
        <v>0</v>
      </c>
      <c r="K225" s="162"/>
      <c r="L225" s="30"/>
      <c r="M225" s="163" t="s">
        <v>1</v>
      </c>
      <c r="N225" s="164" t="s">
        <v>41</v>
      </c>
      <c r="O225" s="55"/>
      <c r="P225" s="165">
        <f t="shared" si="56"/>
        <v>0</v>
      </c>
      <c r="Q225" s="165">
        <v>0</v>
      </c>
      <c r="R225" s="165">
        <f t="shared" si="57"/>
        <v>0</v>
      </c>
      <c r="S225" s="165">
        <v>0</v>
      </c>
      <c r="T225" s="166">
        <f t="shared" si="5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7" t="s">
        <v>332</v>
      </c>
      <c r="AT225" s="167" t="s">
        <v>155</v>
      </c>
      <c r="AU225" s="167" t="s">
        <v>131</v>
      </c>
      <c r="AY225" s="14" t="s">
        <v>153</v>
      </c>
      <c r="BE225" s="168">
        <f t="shared" si="59"/>
        <v>0</v>
      </c>
      <c r="BF225" s="168">
        <f t="shared" si="60"/>
        <v>0</v>
      </c>
      <c r="BG225" s="168">
        <f t="shared" si="61"/>
        <v>0</v>
      </c>
      <c r="BH225" s="168">
        <f t="shared" si="62"/>
        <v>0</v>
      </c>
      <c r="BI225" s="168">
        <f t="shared" si="63"/>
        <v>0</v>
      </c>
      <c r="BJ225" s="14" t="s">
        <v>131</v>
      </c>
      <c r="BK225" s="169">
        <f t="shared" si="64"/>
        <v>0</v>
      </c>
      <c r="BL225" s="14" t="s">
        <v>332</v>
      </c>
      <c r="BM225" s="167" t="s">
        <v>380</v>
      </c>
    </row>
    <row r="226" spans="1:65" s="2" customFormat="1" ht="16.5" customHeight="1" x14ac:dyDescent="0.25">
      <c r="A226" s="29"/>
      <c r="B226" s="121"/>
      <c r="C226" s="170" t="s">
        <v>381</v>
      </c>
      <c r="D226" s="170" t="s">
        <v>195</v>
      </c>
      <c r="E226" s="171"/>
      <c r="F226" s="172" t="s">
        <v>382</v>
      </c>
      <c r="G226" s="173" t="s">
        <v>350</v>
      </c>
      <c r="H226" s="174">
        <v>32.4</v>
      </c>
      <c r="I226" s="175"/>
      <c r="J226" s="174">
        <f t="shared" si="55"/>
        <v>0</v>
      </c>
      <c r="K226" s="176"/>
      <c r="L226" s="177"/>
      <c r="M226" s="178" t="s">
        <v>1</v>
      </c>
      <c r="N226" s="179" t="s">
        <v>41</v>
      </c>
      <c r="O226" s="55"/>
      <c r="P226" s="165">
        <f t="shared" si="56"/>
        <v>0</v>
      </c>
      <c r="Q226" s="165">
        <v>1E-3</v>
      </c>
      <c r="R226" s="165">
        <f t="shared" si="57"/>
        <v>3.2399999999999998E-2</v>
      </c>
      <c r="S226" s="165">
        <v>0</v>
      </c>
      <c r="T226" s="166">
        <f t="shared" si="5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7" t="s">
        <v>336</v>
      </c>
      <c r="AT226" s="167" t="s">
        <v>195</v>
      </c>
      <c r="AU226" s="167" t="s">
        <v>131</v>
      </c>
      <c r="AY226" s="14" t="s">
        <v>153</v>
      </c>
      <c r="BE226" s="168">
        <f t="shared" si="59"/>
        <v>0</v>
      </c>
      <c r="BF226" s="168">
        <f t="shared" si="60"/>
        <v>0</v>
      </c>
      <c r="BG226" s="168">
        <f t="shared" si="61"/>
        <v>0</v>
      </c>
      <c r="BH226" s="168">
        <f t="shared" si="62"/>
        <v>0</v>
      </c>
      <c r="BI226" s="168">
        <f t="shared" si="63"/>
        <v>0</v>
      </c>
      <c r="BJ226" s="14" t="s">
        <v>131</v>
      </c>
      <c r="BK226" s="169">
        <f t="shared" si="64"/>
        <v>0</v>
      </c>
      <c r="BL226" s="14" t="s">
        <v>336</v>
      </c>
      <c r="BM226" s="167" t="s">
        <v>383</v>
      </c>
    </row>
    <row r="227" spans="1:65" s="2" customFormat="1" ht="16.5" customHeight="1" x14ac:dyDescent="0.25">
      <c r="A227" s="29"/>
      <c r="B227" s="121"/>
      <c r="C227" s="170" t="s">
        <v>384</v>
      </c>
      <c r="D227" s="170" t="s">
        <v>195</v>
      </c>
      <c r="E227" s="171"/>
      <c r="F227" s="172" t="s">
        <v>376</v>
      </c>
      <c r="G227" s="173" t="s">
        <v>340</v>
      </c>
      <c r="H227" s="174">
        <v>24</v>
      </c>
      <c r="I227" s="175"/>
      <c r="J227" s="174">
        <f t="shared" si="55"/>
        <v>0</v>
      </c>
      <c r="K227" s="176"/>
      <c r="L227" s="177"/>
      <c r="M227" s="178" t="s">
        <v>1</v>
      </c>
      <c r="N227" s="179" t="s">
        <v>41</v>
      </c>
      <c r="O227" s="55"/>
      <c r="P227" s="165">
        <f t="shared" si="56"/>
        <v>0</v>
      </c>
      <c r="Q227" s="165">
        <v>0</v>
      </c>
      <c r="R227" s="165">
        <f t="shared" si="57"/>
        <v>0</v>
      </c>
      <c r="S227" s="165">
        <v>0</v>
      </c>
      <c r="T227" s="166">
        <f t="shared" si="5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7" t="s">
        <v>336</v>
      </c>
      <c r="AT227" s="167" t="s">
        <v>195</v>
      </c>
      <c r="AU227" s="167" t="s">
        <v>131</v>
      </c>
      <c r="AY227" s="14" t="s">
        <v>153</v>
      </c>
      <c r="BE227" s="168">
        <f t="shared" si="59"/>
        <v>0</v>
      </c>
      <c r="BF227" s="168">
        <f t="shared" si="60"/>
        <v>0</v>
      </c>
      <c r="BG227" s="168">
        <f t="shared" si="61"/>
        <v>0</v>
      </c>
      <c r="BH227" s="168">
        <f t="shared" si="62"/>
        <v>0</v>
      </c>
      <c r="BI227" s="168">
        <f t="shared" si="63"/>
        <v>0</v>
      </c>
      <c r="BJ227" s="14" t="s">
        <v>131</v>
      </c>
      <c r="BK227" s="169">
        <f t="shared" si="64"/>
        <v>0</v>
      </c>
      <c r="BL227" s="14" t="s">
        <v>336</v>
      </c>
      <c r="BM227" s="167" t="s">
        <v>385</v>
      </c>
    </row>
    <row r="228" spans="1:65" s="2" customFormat="1" ht="16.5" customHeight="1" x14ac:dyDescent="0.25">
      <c r="A228" s="29"/>
      <c r="B228" s="121"/>
      <c r="C228" s="170" t="s">
        <v>386</v>
      </c>
      <c r="D228" s="170" t="s">
        <v>195</v>
      </c>
      <c r="E228" s="171"/>
      <c r="F228" s="172" t="s">
        <v>387</v>
      </c>
      <c r="G228" s="173" t="s">
        <v>340</v>
      </c>
      <c r="H228" s="174">
        <v>12</v>
      </c>
      <c r="I228" s="175"/>
      <c r="J228" s="174">
        <f t="shared" si="55"/>
        <v>0</v>
      </c>
      <c r="K228" s="176"/>
      <c r="L228" s="177"/>
      <c r="M228" s="178" t="s">
        <v>1</v>
      </c>
      <c r="N228" s="179" t="s">
        <v>41</v>
      </c>
      <c r="O228" s="55"/>
      <c r="P228" s="165">
        <f t="shared" si="56"/>
        <v>0</v>
      </c>
      <c r="Q228" s="165">
        <v>0</v>
      </c>
      <c r="R228" s="165">
        <f t="shared" si="57"/>
        <v>0</v>
      </c>
      <c r="S228" s="165">
        <v>0</v>
      </c>
      <c r="T228" s="166">
        <f t="shared" si="5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7" t="s">
        <v>336</v>
      </c>
      <c r="AT228" s="167" t="s">
        <v>195</v>
      </c>
      <c r="AU228" s="167" t="s">
        <v>131</v>
      </c>
      <c r="AY228" s="14" t="s">
        <v>153</v>
      </c>
      <c r="BE228" s="168">
        <f t="shared" si="59"/>
        <v>0</v>
      </c>
      <c r="BF228" s="168">
        <f t="shared" si="60"/>
        <v>0</v>
      </c>
      <c r="BG228" s="168">
        <f t="shared" si="61"/>
        <v>0</v>
      </c>
      <c r="BH228" s="168">
        <f t="shared" si="62"/>
        <v>0</v>
      </c>
      <c r="BI228" s="168">
        <f t="shared" si="63"/>
        <v>0</v>
      </c>
      <c r="BJ228" s="14" t="s">
        <v>131</v>
      </c>
      <c r="BK228" s="169">
        <f t="shared" si="64"/>
        <v>0</v>
      </c>
      <c r="BL228" s="14" t="s">
        <v>336</v>
      </c>
      <c r="BM228" s="167" t="s">
        <v>388</v>
      </c>
    </row>
    <row r="229" spans="1:65" s="2" customFormat="1" ht="16.5" customHeight="1" x14ac:dyDescent="0.25">
      <c r="A229" s="29"/>
      <c r="B229" s="121"/>
      <c r="C229" s="170" t="s">
        <v>389</v>
      </c>
      <c r="D229" s="170" t="s">
        <v>195</v>
      </c>
      <c r="E229" s="171"/>
      <c r="F229" s="172" t="s">
        <v>349</v>
      </c>
      <c r="G229" s="173" t="s">
        <v>350</v>
      </c>
      <c r="H229" s="174">
        <v>12</v>
      </c>
      <c r="I229" s="175"/>
      <c r="J229" s="174">
        <f t="shared" si="55"/>
        <v>0</v>
      </c>
      <c r="K229" s="176"/>
      <c r="L229" s="177"/>
      <c r="M229" s="178" t="s">
        <v>1</v>
      </c>
      <c r="N229" s="179" t="s">
        <v>41</v>
      </c>
      <c r="O229" s="55"/>
      <c r="P229" s="165">
        <f t="shared" si="56"/>
        <v>0</v>
      </c>
      <c r="Q229" s="165">
        <v>1E-3</v>
      </c>
      <c r="R229" s="165">
        <f t="shared" si="57"/>
        <v>1.2E-2</v>
      </c>
      <c r="S229" s="165">
        <v>0</v>
      </c>
      <c r="T229" s="166">
        <f t="shared" si="5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7" t="s">
        <v>336</v>
      </c>
      <c r="AT229" s="167" t="s">
        <v>195</v>
      </c>
      <c r="AU229" s="167" t="s">
        <v>131</v>
      </c>
      <c r="AY229" s="14" t="s">
        <v>153</v>
      </c>
      <c r="BE229" s="168">
        <f t="shared" si="59"/>
        <v>0</v>
      </c>
      <c r="BF229" s="168">
        <f t="shared" si="60"/>
        <v>0</v>
      </c>
      <c r="BG229" s="168">
        <f t="shared" si="61"/>
        <v>0</v>
      </c>
      <c r="BH229" s="168">
        <f t="shared" si="62"/>
        <v>0</v>
      </c>
      <c r="BI229" s="168">
        <f t="shared" si="63"/>
        <v>0</v>
      </c>
      <c r="BJ229" s="14" t="s">
        <v>131</v>
      </c>
      <c r="BK229" s="169">
        <f t="shared" si="64"/>
        <v>0</v>
      </c>
      <c r="BL229" s="14" t="s">
        <v>336</v>
      </c>
      <c r="BM229" s="167" t="s">
        <v>390</v>
      </c>
    </row>
    <row r="230" spans="1:65" s="2" customFormat="1" ht="16.5" customHeight="1" x14ac:dyDescent="0.25">
      <c r="A230" s="29"/>
      <c r="B230" s="121"/>
      <c r="C230" s="156" t="s">
        <v>391</v>
      </c>
      <c r="D230" s="156" t="s">
        <v>155</v>
      </c>
      <c r="E230" s="157"/>
      <c r="F230" s="158" t="s">
        <v>392</v>
      </c>
      <c r="G230" s="159" t="s">
        <v>316</v>
      </c>
      <c r="H230" s="160">
        <v>480</v>
      </c>
      <c r="I230" s="161"/>
      <c r="J230" s="160">
        <f t="shared" si="55"/>
        <v>0</v>
      </c>
      <c r="K230" s="162"/>
      <c r="L230" s="30"/>
      <c r="M230" s="163" t="s">
        <v>1</v>
      </c>
      <c r="N230" s="164" t="s">
        <v>41</v>
      </c>
      <c r="O230" s="55"/>
      <c r="P230" s="165">
        <f t="shared" si="56"/>
        <v>0</v>
      </c>
      <c r="Q230" s="165">
        <v>0</v>
      </c>
      <c r="R230" s="165">
        <f t="shared" si="57"/>
        <v>0</v>
      </c>
      <c r="S230" s="165">
        <v>0</v>
      </c>
      <c r="T230" s="166">
        <f t="shared" si="5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7" t="s">
        <v>332</v>
      </c>
      <c r="AT230" s="167" t="s">
        <v>155</v>
      </c>
      <c r="AU230" s="167" t="s">
        <v>131</v>
      </c>
      <c r="AY230" s="14" t="s">
        <v>153</v>
      </c>
      <c r="BE230" s="168">
        <f t="shared" si="59"/>
        <v>0</v>
      </c>
      <c r="BF230" s="168">
        <f t="shared" si="60"/>
        <v>0</v>
      </c>
      <c r="BG230" s="168">
        <f t="shared" si="61"/>
        <v>0</v>
      </c>
      <c r="BH230" s="168">
        <f t="shared" si="62"/>
        <v>0</v>
      </c>
      <c r="BI230" s="168">
        <f t="shared" si="63"/>
        <v>0</v>
      </c>
      <c r="BJ230" s="14" t="s">
        <v>131</v>
      </c>
      <c r="BK230" s="169">
        <f t="shared" si="64"/>
        <v>0</v>
      </c>
      <c r="BL230" s="14" t="s">
        <v>332</v>
      </c>
      <c r="BM230" s="167" t="s">
        <v>393</v>
      </c>
    </row>
    <row r="231" spans="1:65" s="2" customFormat="1" ht="16.5" customHeight="1" x14ac:dyDescent="0.25">
      <c r="A231" s="29"/>
      <c r="B231" s="121"/>
      <c r="C231" s="170" t="s">
        <v>394</v>
      </c>
      <c r="D231" s="170" t="s">
        <v>195</v>
      </c>
      <c r="E231" s="171"/>
      <c r="F231" s="172" t="s">
        <v>395</v>
      </c>
      <c r="G231" s="173" t="s">
        <v>316</v>
      </c>
      <c r="H231" s="174">
        <v>480</v>
      </c>
      <c r="I231" s="175"/>
      <c r="J231" s="174">
        <f t="shared" si="55"/>
        <v>0</v>
      </c>
      <c r="K231" s="176"/>
      <c r="L231" s="177"/>
      <c r="M231" s="178" t="s">
        <v>1</v>
      </c>
      <c r="N231" s="179" t="s">
        <v>41</v>
      </c>
      <c r="O231" s="55"/>
      <c r="P231" s="165">
        <f t="shared" si="56"/>
        <v>0</v>
      </c>
      <c r="Q231" s="165">
        <v>0</v>
      </c>
      <c r="R231" s="165">
        <f t="shared" si="57"/>
        <v>0</v>
      </c>
      <c r="S231" s="165">
        <v>0</v>
      </c>
      <c r="T231" s="166">
        <f t="shared" si="5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7" t="s">
        <v>336</v>
      </c>
      <c r="AT231" s="167" t="s">
        <v>195</v>
      </c>
      <c r="AU231" s="167" t="s">
        <v>131</v>
      </c>
      <c r="AY231" s="14" t="s">
        <v>153</v>
      </c>
      <c r="BE231" s="168">
        <f t="shared" si="59"/>
        <v>0</v>
      </c>
      <c r="BF231" s="168">
        <f t="shared" si="60"/>
        <v>0</v>
      </c>
      <c r="BG231" s="168">
        <f t="shared" si="61"/>
        <v>0</v>
      </c>
      <c r="BH231" s="168">
        <f t="shared" si="62"/>
        <v>0</v>
      </c>
      <c r="BI231" s="168">
        <f t="shared" si="63"/>
        <v>0</v>
      </c>
      <c r="BJ231" s="14" t="s">
        <v>131</v>
      </c>
      <c r="BK231" s="169">
        <f t="shared" si="64"/>
        <v>0</v>
      </c>
      <c r="BL231" s="14" t="s">
        <v>336</v>
      </c>
      <c r="BM231" s="167" t="s">
        <v>396</v>
      </c>
    </row>
    <row r="232" spans="1:65" s="2" customFormat="1" ht="16.5" customHeight="1" x14ac:dyDescent="0.25">
      <c r="A232" s="29"/>
      <c r="B232" s="121"/>
      <c r="C232" s="156" t="s">
        <v>397</v>
      </c>
      <c r="D232" s="156" t="s">
        <v>155</v>
      </c>
      <c r="E232" s="157"/>
      <c r="F232" s="158" t="s">
        <v>398</v>
      </c>
      <c r="G232" s="159" t="s">
        <v>316</v>
      </c>
      <c r="H232" s="160">
        <v>310</v>
      </c>
      <c r="I232" s="161"/>
      <c r="J232" s="160">
        <f t="shared" si="55"/>
        <v>0</v>
      </c>
      <c r="K232" s="162"/>
      <c r="L232" s="30"/>
      <c r="M232" s="163" t="s">
        <v>1</v>
      </c>
      <c r="N232" s="164" t="s">
        <v>41</v>
      </c>
      <c r="O232" s="55"/>
      <c r="P232" s="165">
        <f t="shared" si="56"/>
        <v>0</v>
      </c>
      <c r="Q232" s="165">
        <v>0</v>
      </c>
      <c r="R232" s="165">
        <f t="shared" si="57"/>
        <v>0</v>
      </c>
      <c r="S232" s="165">
        <v>0</v>
      </c>
      <c r="T232" s="166">
        <f t="shared" si="5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7" t="s">
        <v>332</v>
      </c>
      <c r="AT232" s="167" t="s">
        <v>155</v>
      </c>
      <c r="AU232" s="167" t="s">
        <v>131</v>
      </c>
      <c r="AY232" s="14" t="s">
        <v>153</v>
      </c>
      <c r="BE232" s="168">
        <f t="shared" si="59"/>
        <v>0</v>
      </c>
      <c r="BF232" s="168">
        <f t="shared" si="60"/>
        <v>0</v>
      </c>
      <c r="BG232" s="168">
        <f t="shared" si="61"/>
        <v>0</v>
      </c>
      <c r="BH232" s="168">
        <f t="shared" si="62"/>
        <v>0</v>
      </c>
      <c r="BI232" s="168">
        <f t="shared" si="63"/>
        <v>0</v>
      </c>
      <c r="BJ232" s="14" t="s">
        <v>131</v>
      </c>
      <c r="BK232" s="169">
        <f t="shared" si="64"/>
        <v>0</v>
      </c>
      <c r="BL232" s="14" t="s">
        <v>332</v>
      </c>
      <c r="BM232" s="167" t="s">
        <v>399</v>
      </c>
    </row>
    <row r="233" spans="1:65" s="2" customFormat="1" ht="16.5" customHeight="1" x14ac:dyDescent="0.25">
      <c r="A233" s="29"/>
      <c r="B233" s="121"/>
      <c r="C233" s="170" t="s">
        <v>400</v>
      </c>
      <c r="D233" s="170" t="s">
        <v>195</v>
      </c>
      <c r="E233" s="171"/>
      <c r="F233" s="172" t="s">
        <v>401</v>
      </c>
      <c r="G233" s="173" t="s">
        <v>316</v>
      </c>
      <c r="H233" s="174">
        <v>310</v>
      </c>
      <c r="I233" s="175"/>
      <c r="J233" s="174">
        <f t="shared" si="55"/>
        <v>0</v>
      </c>
      <c r="K233" s="176"/>
      <c r="L233" s="177"/>
      <c r="M233" s="178" t="s">
        <v>1</v>
      </c>
      <c r="N233" s="179" t="s">
        <v>41</v>
      </c>
      <c r="O233" s="55"/>
      <c r="P233" s="165">
        <f t="shared" si="56"/>
        <v>0</v>
      </c>
      <c r="Q233" s="165">
        <v>0</v>
      </c>
      <c r="R233" s="165">
        <f t="shared" si="57"/>
        <v>0</v>
      </c>
      <c r="S233" s="165">
        <v>0</v>
      </c>
      <c r="T233" s="166">
        <f t="shared" si="5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7" t="s">
        <v>336</v>
      </c>
      <c r="AT233" s="167" t="s">
        <v>195</v>
      </c>
      <c r="AU233" s="167" t="s">
        <v>131</v>
      </c>
      <c r="AY233" s="14" t="s">
        <v>153</v>
      </c>
      <c r="BE233" s="168">
        <f t="shared" si="59"/>
        <v>0</v>
      </c>
      <c r="BF233" s="168">
        <f t="shared" si="60"/>
        <v>0</v>
      </c>
      <c r="BG233" s="168">
        <f t="shared" si="61"/>
        <v>0</v>
      </c>
      <c r="BH233" s="168">
        <f t="shared" si="62"/>
        <v>0</v>
      </c>
      <c r="BI233" s="168">
        <f t="shared" si="63"/>
        <v>0</v>
      </c>
      <c r="BJ233" s="14" t="s">
        <v>131</v>
      </c>
      <c r="BK233" s="169">
        <f t="shared" si="64"/>
        <v>0</v>
      </c>
      <c r="BL233" s="14" t="s">
        <v>336</v>
      </c>
      <c r="BM233" s="167" t="s">
        <v>402</v>
      </c>
    </row>
    <row r="234" spans="1:65" s="2" customFormat="1" ht="16.5" customHeight="1" x14ac:dyDescent="0.25">
      <c r="A234" s="29"/>
      <c r="B234" s="121"/>
      <c r="C234" s="156" t="s">
        <v>403</v>
      </c>
      <c r="D234" s="156" t="s">
        <v>155</v>
      </c>
      <c r="E234" s="157"/>
      <c r="F234" s="158" t="s">
        <v>404</v>
      </c>
      <c r="G234" s="159" t="s">
        <v>316</v>
      </c>
      <c r="H234" s="160">
        <v>148</v>
      </c>
      <c r="I234" s="161"/>
      <c r="J234" s="160">
        <f t="shared" si="55"/>
        <v>0</v>
      </c>
      <c r="K234" s="162"/>
      <c r="L234" s="30"/>
      <c r="M234" s="163" t="s">
        <v>1</v>
      </c>
      <c r="N234" s="164" t="s">
        <v>41</v>
      </c>
      <c r="O234" s="55"/>
      <c r="P234" s="165">
        <f t="shared" si="56"/>
        <v>0</v>
      </c>
      <c r="Q234" s="165">
        <v>0</v>
      </c>
      <c r="R234" s="165">
        <f t="shared" si="57"/>
        <v>0</v>
      </c>
      <c r="S234" s="165">
        <v>0</v>
      </c>
      <c r="T234" s="166">
        <f t="shared" si="58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7" t="s">
        <v>332</v>
      </c>
      <c r="AT234" s="167" t="s">
        <v>155</v>
      </c>
      <c r="AU234" s="167" t="s">
        <v>131</v>
      </c>
      <c r="AY234" s="14" t="s">
        <v>153</v>
      </c>
      <c r="BE234" s="168">
        <f t="shared" si="59"/>
        <v>0</v>
      </c>
      <c r="BF234" s="168">
        <f t="shared" si="60"/>
        <v>0</v>
      </c>
      <c r="BG234" s="168">
        <f t="shared" si="61"/>
        <v>0</v>
      </c>
      <c r="BH234" s="168">
        <f t="shared" si="62"/>
        <v>0</v>
      </c>
      <c r="BI234" s="168">
        <f t="shared" si="63"/>
        <v>0</v>
      </c>
      <c r="BJ234" s="14" t="s">
        <v>131</v>
      </c>
      <c r="BK234" s="169">
        <f t="shared" si="64"/>
        <v>0</v>
      </c>
      <c r="BL234" s="14" t="s">
        <v>332</v>
      </c>
      <c r="BM234" s="167" t="s">
        <v>405</v>
      </c>
    </row>
    <row r="235" spans="1:65" s="2" customFormat="1" ht="16.5" customHeight="1" x14ac:dyDescent="0.25">
      <c r="A235" s="29"/>
      <c r="B235" s="121"/>
      <c r="C235" s="170" t="s">
        <v>406</v>
      </c>
      <c r="D235" s="170" t="s">
        <v>195</v>
      </c>
      <c r="E235" s="171"/>
      <c r="F235" s="172" t="s">
        <v>407</v>
      </c>
      <c r="G235" s="173" t="s">
        <v>316</v>
      </c>
      <c r="H235" s="174">
        <v>148</v>
      </c>
      <c r="I235" s="175"/>
      <c r="J235" s="174">
        <f t="shared" si="55"/>
        <v>0</v>
      </c>
      <c r="K235" s="176"/>
      <c r="L235" s="177"/>
      <c r="M235" s="178" t="s">
        <v>1</v>
      </c>
      <c r="N235" s="179" t="s">
        <v>41</v>
      </c>
      <c r="O235" s="55"/>
      <c r="P235" s="165">
        <f t="shared" si="56"/>
        <v>0</v>
      </c>
      <c r="Q235" s="165">
        <v>0</v>
      </c>
      <c r="R235" s="165">
        <f t="shared" si="57"/>
        <v>0</v>
      </c>
      <c r="S235" s="165">
        <v>0</v>
      </c>
      <c r="T235" s="166">
        <f t="shared" si="58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7" t="s">
        <v>336</v>
      </c>
      <c r="AT235" s="167" t="s">
        <v>195</v>
      </c>
      <c r="AU235" s="167" t="s">
        <v>131</v>
      </c>
      <c r="AY235" s="14" t="s">
        <v>153</v>
      </c>
      <c r="BE235" s="168">
        <f t="shared" si="59"/>
        <v>0</v>
      </c>
      <c r="BF235" s="168">
        <f t="shared" si="60"/>
        <v>0</v>
      </c>
      <c r="BG235" s="168">
        <f t="shared" si="61"/>
        <v>0</v>
      </c>
      <c r="BH235" s="168">
        <f t="shared" si="62"/>
        <v>0</v>
      </c>
      <c r="BI235" s="168">
        <f t="shared" si="63"/>
        <v>0</v>
      </c>
      <c r="BJ235" s="14" t="s">
        <v>131</v>
      </c>
      <c r="BK235" s="169">
        <f t="shared" si="64"/>
        <v>0</v>
      </c>
      <c r="BL235" s="14" t="s">
        <v>336</v>
      </c>
      <c r="BM235" s="167" t="s">
        <v>408</v>
      </c>
    </row>
    <row r="236" spans="1:65" s="2" customFormat="1" ht="16.5" customHeight="1" x14ac:dyDescent="0.25">
      <c r="A236" s="29"/>
      <c r="B236" s="121"/>
      <c r="C236" s="156" t="s">
        <v>409</v>
      </c>
      <c r="D236" s="156" t="s">
        <v>155</v>
      </c>
      <c r="E236" s="157"/>
      <c r="F236" s="158" t="s">
        <v>410</v>
      </c>
      <c r="G236" s="159" t="s">
        <v>311</v>
      </c>
      <c r="H236" s="161"/>
      <c r="I236" s="161"/>
      <c r="J236" s="160">
        <f t="shared" si="55"/>
        <v>0</v>
      </c>
      <c r="K236" s="162"/>
      <c r="L236" s="30"/>
      <c r="M236" s="163" t="s">
        <v>1</v>
      </c>
      <c r="N236" s="164" t="s">
        <v>41</v>
      </c>
      <c r="O236" s="55"/>
      <c r="P236" s="165">
        <f t="shared" si="56"/>
        <v>0</v>
      </c>
      <c r="Q236" s="165">
        <v>0</v>
      </c>
      <c r="R236" s="165">
        <f t="shared" si="57"/>
        <v>0</v>
      </c>
      <c r="S236" s="165">
        <v>0</v>
      </c>
      <c r="T236" s="166">
        <f t="shared" si="5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7" t="s">
        <v>332</v>
      </c>
      <c r="AT236" s="167" t="s">
        <v>155</v>
      </c>
      <c r="AU236" s="167" t="s">
        <v>131</v>
      </c>
      <c r="AY236" s="14" t="s">
        <v>153</v>
      </c>
      <c r="BE236" s="168">
        <f t="shared" si="59"/>
        <v>0</v>
      </c>
      <c r="BF236" s="168">
        <f t="shared" si="60"/>
        <v>0</v>
      </c>
      <c r="BG236" s="168">
        <f t="shared" si="61"/>
        <v>0</v>
      </c>
      <c r="BH236" s="168">
        <f t="shared" si="62"/>
        <v>0</v>
      </c>
      <c r="BI236" s="168">
        <f t="shared" si="63"/>
        <v>0</v>
      </c>
      <c r="BJ236" s="14" t="s">
        <v>131</v>
      </c>
      <c r="BK236" s="169">
        <f t="shared" si="64"/>
        <v>0</v>
      </c>
      <c r="BL236" s="14" t="s">
        <v>332</v>
      </c>
      <c r="BM236" s="167" t="s">
        <v>411</v>
      </c>
    </row>
    <row r="237" spans="1:65" s="2" customFormat="1" ht="16.5" customHeight="1" x14ac:dyDescent="0.25">
      <c r="A237" s="29"/>
      <c r="B237" s="121"/>
      <c r="C237" s="156" t="s">
        <v>412</v>
      </c>
      <c r="D237" s="156" t="s">
        <v>155</v>
      </c>
      <c r="E237" s="157"/>
      <c r="F237" s="158" t="s">
        <v>413</v>
      </c>
      <c r="G237" s="159" t="s">
        <v>311</v>
      </c>
      <c r="H237" s="161"/>
      <c r="I237" s="161"/>
      <c r="J237" s="160">
        <f t="shared" si="55"/>
        <v>0</v>
      </c>
      <c r="K237" s="162"/>
      <c r="L237" s="30"/>
      <c r="M237" s="163" t="s">
        <v>1</v>
      </c>
      <c r="N237" s="164" t="s">
        <v>41</v>
      </c>
      <c r="O237" s="55"/>
      <c r="P237" s="165">
        <f t="shared" si="56"/>
        <v>0</v>
      </c>
      <c r="Q237" s="165">
        <v>0</v>
      </c>
      <c r="R237" s="165">
        <f t="shared" si="57"/>
        <v>0</v>
      </c>
      <c r="S237" s="165">
        <v>0</v>
      </c>
      <c r="T237" s="166">
        <f t="shared" si="5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7" t="s">
        <v>336</v>
      </c>
      <c r="AT237" s="167" t="s">
        <v>155</v>
      </c>
      <c r="AU237" s="167" t="s">
        <v>131</v>
      </c>
      <c r="AY237" s="14" t="s">
        <v>153</v>
      </c>
      <c r="BE237" s="168">
        <f t="shared" si="59"/>
        <v>0</v>
      </c>
      <c r="BF237" s="168">
        <f t="shared" si="60"/>
        <v>0</v>
      </c>
      <c r="BG237" s="168">
        <f t="shared" si="61"/>
        <v>0</v>
      </c>
      <c r="BH237" s="168">
        <f t="shared" si="62"/>
        <v>0</v>
      </c>
      <c r="BI237" s="168">
        <f t="shared" si="63"/>
        <v>0</v>
      </c>
      <c r="BJ237" s="14" t="s">
        <v>131</v>
      </c>
      <c r="BK237" s="169">
        <f t="shared" si="64"/>
        <v>0</v>
      </c>
      <c r="BL237" s="14" t="s">
        <v>336</v>
      </c>
      <c r="BM237" s="167" t="s">
        <v>414</v>
      </c>
    </row>
    <row r="238" spans="1:65" s="2" customFormat="1" ht="16.5" customHeight="1" x14ac:dyDescent="0.25">
      <c r="A238" s="29"/>
      <c r="B238" s="121"/>
      <c r="C238" s="156" t="s">
        <v>415</v>
      </c>
      <c r="D238" s="156" t="s">
        <v>155</v>
      </c>
      <c r="E238" s="157"/>
      <c r="F238" s="158" t="s">
        <v>416</v>
      </c>
      <c r="G238" s="159" t="s">
        <v>311</v>
      </c>
      <c r="H238" s="161"/>
      <c r="I238" s="161"/>
      <c r="J238" s="160">
        <f t="shared" si="55"/>
        <v>0</v>
      </c>
      <c r="K238" s="162"/>
      <c r="L238" s="30"/>
      <c r="M238" s="163" t="s">
        <v>1</v>
      </c>
      <c r="N238" s="164" t="s">
        <v>41</v>
      </c>
      <c r="O238" s="55"/>
      <c r="P238" s="165">
        <f t="shared" si="56"/>
        <v>0</v>
      </c>
      <c r="Q238" s="165">
        <v>0</v>
      </c>
      <c r="R238" s="165">
        <f t="shared" si="57"/>
        <v>0</v>
      </c>
      <c r="S238" s="165">
        <v>0</v>
      </c>
      <c r="T238" s="166">
        <f t="shared" si="5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7" t="s">
        <v>332</v>
      </c>
      <c r="AT238" s="167" t="s">
        <v>155</v>
      </c>
      <c r="AU238" s="167" t="s">
        <v>131</v>
      </c>
      <c r="AY238" s="14" t="s">
        <v>153</v>
      </c>
      <c r="BE238" s="168">
        <f t="shared" si="59"/>
        <v>0</v>
      </c>
      <c r="BF238" s="168">
        <f t="shared" si="60"/>
        <v>0</v>
      </c>
      <c r="BG238" s="168">
        <f t="shared" si="61"/>
        <v>0</v>
      </c>
      <c r="BH238" s="168">
        <f t="shared" si="62"/>
        <v>0</v>
      </c>
      <c r="BI238" s="168">
        <f t="shared" si="63"/>
        <v>0</v>
      </c>
      <c r="BJ238" s="14" t="s">
        <v>131</v>
      </c>
      <c r="BK238" s="169">
        <f t="shared" si="64"/>
        <v>0</v>
      </c>
      <c r="BL238" s="14" t="s">
        <v>332</v>
      </c>
      <c r="BM238" s="167" t="s">
        <v>417</v>
      </c>
    </row>
    <row r="239" spans="1:65" s="12" customFormat="1" ht="22.95" customHeight="1" x14ac:dyDescent="0.3">
      <c r="B239" s="143"/>
      <c r="D239" s="144" t="s">
        <v>74</v>
      </c>
      <c r="E239" s="154"/>
      <c r="F239" s="154" t="s">
        <v>418</v>
      </c>
      <c r="I239" s="146"/>
      <c r="J239" s="155">
        <f>BK239</f>
        <v>0</v>
      </c>
      <c r="L239" s="143"/>
      <c r="M239" s="148"/>
      <c r="N239" s="149"/>
      <c r="O239" s="149"/>
      <c r="P239" s="150">
        <f>SUM(P240:P246)</f>
        <v>0</v>
      </c>
      <c r="Q239" s="149"/>
      <c r="R239" s="150">
        <f>SUM(R240:R246)</f>
        <v>0.87918987999999998</v>
      </c>
      <c r="S239" s="149"/>
      <c r="T239" s="151">
        <f>SUM(T240:T246)</f>
        <v>0</v>
      </c>
      <c r="AR239" s="144" t="s">
        <v>162</v>
      </c>
      <c r="AT239" s="152" t="s">
        <v>74</v>
      </c>
      <c r="AU239" s="152" t="s">
        <v>83</v>
      </c>
      <c r="AY239" s="144" t="s">
        <v>153</v>
      </c>
      <c r="BK239" s="153">
        <f>SUM(BK240:BK246)</f>
        <v>0</v>
      </c>
    </row>
    <row r="240" spans="1:65" s="2" customFormat="1" ht="21.75" customHeight="1" x14ac:dyDescent="0.25">
      <c r="A240" s="29"/>
      <c r="B240" s="121"/>
      <c r="C240" s="156" t="s">
        <v>419</v>
      </c>
      <c r="D240" s="156" t="s">
        <v>155</v>
      </c>
      <c r="E240" s="157"/>
      <c r="F240" s="158" t="s">
        <v>420</v>
      </c>
      <c r="G240" s="159" t="s">
        <v>185</v>
      </c>
      <c r="H240" s="160">
        <v>2618.2489999999998</v>
      </c>
      <c r="I240" s="161"/>
      <c r="J240" s="160">
        <f t="shared" ref="J240:J246" si="65">ROUND(I240*H240,3)</f>
        <v>0</v>
      </c>
      <c r="K240" s="162"/>
      <c r="L240" s="30"/>
      <c r="M240" s="163" t="s">
        <v>1</v>
      </c>
      <c r="N240" s="164" t="s">
        <v>41</v>
      </c>
      <c r="O240" s="55"/>
      <c r="P240" s="165">
        <f t="shared" ref="P240:P246" si="66">O240*H240</f>
        <v>0</v>
      </c>
      <c r="Q240" s="165">
        <v>0</v>
      </c>
      <c r="R240" s="165">
        <f t="shared" ref="R240:R246" si="67">Q240*H240</f>
        <v>0</v>
      </c>
      <c r="S240" s="165">
        <v>0</v>
      </c>
      <c r="T240" s="166">
        <f t="shared" ref="T240:T246" si="68"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7" t="s">
        <v>332</v>
      </c>
      <c r="AT240" s="167" t="s">
        <v>155</v>
      </c>
      <c r="AU240" s="167" t="s">
        <v>131</v>
      </c>
      <c r="AY240" s="14" t="s">
        <v>153</v>
      </c>
      <c r="BE240" s="168">
        <f t="shared" ref="BE240:BE246" si="69">IF(N240="základná",J240,0)</f>
        <v>0</v>
      </c>
      <c r="BF240" s="168">
        <f t="shared" ref="BF240:BF246" si="70">IF(N240="znížená",J240,0)</f>
        <v>0</v>
      </c>
      <c r="BG240" s="168">
        <f t="shared" ref="BG240:BG246" si="71">IF(N240="zákl. prenesená",J240,0)</f>
        <v>0</v>
      </c>
      <c r="BH240" s="168">
        <f t="shared" ref="BH240:BH246" si="72">IF(N240="zníž. prenesená",J240,0)</f>
        <v>0</v>
      </c>
      <c r="BI240" s="168">
        <f t="shared" ref="BI240:BI246" si="73">IF(N240="nulová",J240,0)</f>
        <v>0</v>
      </c>
      <c r="BJ240" s="14" t="s">
        <v>131</v>
      </c>
      <c r="BK240" s="169">
        <f t="shared" ref="BK240:BK246" si="74">ROUND(I240*H240,3)</f>
        <v>0</v>
      </c>
      <c r="BL240" s="14" t="s">
        <v>332</v>
      </c>
      <c r="BM240" s="167" t="s">
        <v>421</v>
      </c>
    </row>
    <row r="241" spans="1:65" s="2" customFormat="1" ht="16.5" customHeight="1" x14ac:dyDescent="0.25">
      <c r="A241" s="29"/>
      <c r="B241" s="121"/>
      <c r="C241" s="170" t="s">
        <v>422</v>
      </c>
      <c r="D241" s="170" t="s">
        <v>195</v>
      </c>
      <c r="E241" s="171"/>
      <c r="F241" s="172" t="s">
        <v>423</v>
      </c>
      <c r="G241" s="173" t="s">
        <v>185</v>
      </c>
      <c r="H241" s="174">
        <v>2618.2489999999998</v>
      </c>
      <c r="I241" s="175"/>
      <c r="J241" s="174">
        <f t="shared" si="65"/>
        <v>0</v>
      </c>
      <c r="K241" s="176"/>
      <c r="L241" s="177"/>
      <c r="M241" s="178" t="s">
        <v>1</v>
      </c>
      <c r="N241" s="179" t="s">
        <v>41</v>
      </c>
      <c r="O241" s="55"/>
      <c r="P241" s="165">
        <f t="shared" si="66"/>
        <v>0</v>
      </c>
      <c r="Q241" s="165">
        <v>1.2E-4</v>
      </c>
      <c r="R241" s="165">
        <f t="shared" si="67"/>
        <v>0.31418987999999998</v>
      </c>
      <c r="S241" s="165">
        <v>0</v>
      </c>
      <c r="T241" s="166">
        <f t="shared" si="6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7" t="s">
        <v>336</v>
      </c>
      <c r="AT241" s="167" t="s">
        <v>195</v>
      </c>
      <c r="AU241" s="167" t="s">
        <v>131</v>
      </c>
      <c r="AY241" s="14" t="s">
        <v>153</v>
      </c>
      <c r="BE241" s="168">
        <f t="shared" si="69"/>
        <v>0</v>
      </c>
      <c r="BF241" s="168">
        <f t="shared" si="70"/>
        <v>0</v>
      </c>
      <c r="BG241" s="168">
        <f t="shared" si="71"/>
        <v>0</v>
      </c>
      <c r="BH241" s="168">
        <f t="shared" si="72"/>
        <v>0</v>
      </c>
      <c r="BI241" s="168">
        <f t="shared" si="73"/>
        <v>0</v>
      </c>
      <c r="BJ241" s="14" t="s">
        <v>131</v>
      </c>
      <c r="BK241" s="169">
        <f t="shared" si="74"/>
        <v>0</v>
      </c>
      <c r="BL241" s="14" t="s">
        <v>336</v>
      </c>
      <c r="BM241" s="167" t="s">
        <v>424</v>
      </c>
    </row>
    <row r="242" spans="1:65" s="2" customFormat="1" ht="21.75" customHeight="1" x14ac:dyDescent="0.25">
      <c r="A242" s="29"/>
      <c r="B242" s="121"/>
      <c r="C242" s="170" t="s">
        <v>425</v>
      </c>
      <c r="D242" s="170" t="s">
        <v>195</v>
      </c>
      <c r="E242" s="171"/>
      <c r="F242" s="172" t="s">
        <v>426</v>
      </c>
      <c r="G242" s="173" t="s">
        <v>340</v>
      </c>
      <c r="H242" s="174">
        <v>2</v>
      </c>
      <c r="I242" s="175"/>
      <c r="J242" s="174">
        <f t="shared" si="65"/>
        <v>0</v>
      </c>
      <c r="K242" s="176"/>
      <c r="L242" s="177"/>
      <c r="M242" s="178" t="s">
        <v>1</v>
      </c>
      <c r="N242" s="179" t="s">
        <v>41</v>
      </c>
      <c r="O242" s="55"/>
      <c r="P242" s="165">
        <f t="shared" si="66"/>
        <v>0</v>
      </c>
      <c r="Q242" s="165">
        <v>5.6500000000000002E-2</v>
      </c>
      <c r="R242" s="165">
        <f t="shared" si="67"/>
        <v>0.113</v>
      </c>
      <c r="S242" s="165">
        <v>0</v>
      </c>
      <c r="T242" s="166">
        <f t="shared" si="6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7" t="s">
        <v>336</v>
      </c>
      <c r="AT242" s="167" t="s">
        <v>195</v>
      </c>
      <c r="AU242" s="167" t="s">
        <v>131</v>
      </c>
      <c r="AY242" s="14" t="s">
        <v>153</v>
      </c>
      <c r="BE242" s="168">
        <f t="shared" si="69"/>
        <v>0</v>
      </c>
      <c r="BF242" s="168">
        <f t="shared" si="70"/>
        <v>0</v>
      </c>
      <c r="BG242" s="168">
        <f t="shared" si="71"/>
        <v>0</v>
      </c>
      <c r="BH242" s="168">
        <f t="shared" si="72"/>
        <v>0</v>
      </c>
      <c r="BI242" s="168">
        <f t="shared" si="73"/>
        <v>0</v>
      </c>
      <c r="BJ242" s="14" t="s">
        <v>131</v>
      </c>
      <c r="BK242" s="169">
        <f t="shared" si="74"/>
        <v>0</v>
      </c>
      <c r="BL242" s="14" t="s">
        <v>336</v>
      </c>
      <c r="BM242" s="167" t="s">
        <v>427</v>
      </c>
    </row>
    <row r="243" spans="1:65" s="2" customFormat="1" ht="16.5" customHeight="1" x14ac:dyDescent="0.25">
      <c r="A243" s="29"/>
      <c r="B243" s="121"/>
      <c r="C243" s="170" t="s">
        <v>428</v>
      </c>
      <c r="D243" s="170" t="s">
        <v>195</v>
      </c>
      <c r="E243" s="171"/>
      <c r="F243" s="172" t="s">
        <v>429</v>
      </c>
      <c r="G243" s="173" t="s">
        <v>340</v>
      </c>
      <c r="H243" s="174">
        <v>8</v>
      </c>
      <c r="I243" s="175"/>
      <c r="J243" s="174">
        <f t="shared" si="65"/>
        <v>0</v>
      </c>
      <c r="K243" s="176"/>
      <c r="L243" s="177"/>
      <c r="M243" s="178" t="s">
        <v>1</v>
      </c>
      <c r="N243" s="179" t="s">
        <v>41</v>
      </c>
      <c r="O243" s="55"/>
      <c r="P243" s="165">
        <f t="shared" si="66"/>
        <v>0</v>
      </c>
      <c r="Q243" s="165">
        <v>5.6500000000000002E-2</v>
      </c>
      <c r="R243" s="165">
        <f t="shared" si="67"/>
        <v>0.45200000000000001</v>
      </c>
      <c r="S243" s="165">
        <v>0</v>
      </c>
      <c r="T243" s="166">
        <f t="shared" si="6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7" t="s">
        <v>336</v>
      </c>
      <c r="AT243" s="167" t="s">
        <v>195</v>
      </c>
      <c r="AU243" s="167" t="s">
        <v>131</v>
      </c>
      <c r="AY243" s="14" t="s">
        <v>153</v>
      </c>
      <c r="BE243" s="168">
        <f t="shared" si="69"/>
        <v>0</v>
      </c>
      <c r="BF243" s="168">
        <f t="shared" si="70"/>
        <v>0</v>
      </c>
      <c r="BG243" s="168">
        <f t="shared" si="71"/>
        <v>0</v>
      </c>
      <c r="BH243" s="168">
        <f t="shared" si="72"/>
        <v>0</v>
      </c>
      <c r="BI243" s="168">
        <f t="shared" si="73"/>
        <v>0</v>
      </c>
      <c r="BJ243" s="14" t="s">
        <v>131</v>
      </c>
      <c r="BK243" s="169">
        <f t="shared" si="74"/>
        <v>0</v>
      </c>
      <c r="BL243" s="14" t="s">
        <v>336</v>
      </c>
      <c r="BM243" s="167" t="s">
        <v>430</v>
      </c>
    </row>
    <row r="244" spans="1:65" s="2" customFormat="1" ht="16.5" customHeight="1" x14ac:dyDescent="0.25">
      <c r="A244" s="29"/>
      <c r="B244" s="121"/>
      <c r="C244" s="156" t="s">
        <v>431</v>
      </c>
      <c r="D244" s="156" t="s">
        <v>155</v>
      </c>
      <c r="E244" s="157"/>
      <c r="F244" s="158" t="s">
        <v>410</v>
      </c>
      <c r="G244" s="159" t="s">
        <v>311</v>
      </c>
      <c r="H244" s="161"/>
      <c r="I244" s="161"/>
      <c r="J244" s="160">
        <f t="shared" si="65"/>
        <v>0</v>
      </c>
      <c r="K244" s="162"/>
      <c r="L244" s="30"/>
      <c r="M244" s="163" t="s">
        <v>1</v>
      </c>
      <c r="N244" s="164" t="s">
        <v>41</v>
      </c>
      <c r="O244" s="55"/>
      <c r="P244" s="165">
        <f t="shared" si="66"/>
        <v>0</v>
      </c>
      <c r="Q244" s="165">
        <v>0</v>
      </c>
      <c r="R244" s="165">
        <f t="shared" si="67"/>
        <v>0</v>
      </c>
      <c r="S244" s="165">
        <v>0</v>
      </c>
      <c r="T244" s="166">
        <f t="shared" si="6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7" t="s">
        <v>332</v>
      </c>
      <c r="AT244" s="167" t="s">
        <v>155</v>
      </c>
      <c r="AU244" s="167" t="s">
        <v>131</v>
      </c>
      <c r="AY244" s="14" t="s">
        <v>153</v>
      </c>
      <c r="BE244" s="168">
        <f t="shared" si="69"/>
        <v>0</v>
      </c>
      <c r="BF244" s="168">
        <f t="shared" si="70"/>
        <v>0</v>
      </c>
      <c r="BG244" s="168">
        <f t="shared" si="71"/>
        <v>0</v>
      </c>
      <c r="BH244" s="168">
        <f t="shared" si="72"/>
        <v>0</v>
      </c>
      <c r="BI244" s="168">
        <f t="shared" si="73"/>
        <v>0</v>
      </c>
      <c r="BJ244" s="14" t="s">
        <v>131</v>
      </c>
      <c r="BK244" s="169">
        <f t="shared" si="74"/>
        <v>0</v>
      </c>
      <c r="BL244" s="14" t="s">
        <v>332</v>
      </c>
      <c r="BM244" s="167" t="s">
        <v>432</v>
      </c>
    </row>
    <row r="245" spans="1:65" s="2" customFormat="1" ht="16.5" customHeight="1" x14ac:dyDescent="0.25">
      <c r="A245" s="29"/>
      <c r="B245" s="121"/>
      <c r="C245" s="156" t="s">
        <v>433</v>
      </c>
      <c r="D245" s="156" t="s">
        <v>155</v>
      </c>
      <c r="E245" s="157"/>
      <c r="F245" s="158" t="s">
        <v>413</v>
      </c>
      <c r="G245" s="159" t="s">
        <v>311</v>
      </c>
      <c r="H245" s="161"/>
      <c r="I245" s="161"/>
      <c r="J245" s="160">
        <f t="shared" si="65"/>
        <v>0</v>
      </c>
      <c r="K245" s="162"/>
      <c r="L245" s="30"/>
      <c r="M245" s="163" t="s">
        <v>1</v>
      </c>
      <c r="N245" s="164" t="s">
        <v>41</v>
      </c>
      <c r="O245" s="55"/>
      <c r="P245" s="165">
        <f t="shared" si="66"/>
        <v>0</v>
      </c>
      <c r="Q245" s="165">
        <v>0</v>
      </c>
      <c r="R245" s="165">
        <f t="shared" si="67"/>
        <v>0</v>
      </c>
      <c r="S245" s="165">
        <v>0</v>
      </c>
      <c r="T245" s="166">
        <f t="shared" si="6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7" t="s">
        <v>336</v>
      </c>
      <c r="AT245" s="167" t="s">
        <v>155</v>
      </c>
      <c r="AU245" s="167" t="s">
        <v>131</v>
      </c>
      <c r="AY245" s="14" t="s">
        <v>153</v>
      </c>
      <c r="BE245" s="168">
        <f t="shared" si="69"/>
        <v>0</v>
      </c>
      <c r="BF245" s="168">
        <f t="shared" si="70"/>
        <v>0</v>
      </c>
      <c r="BG245" s="168">
        <f t="shared" si="71"/>
        <v>0</v>
      </c>
      <c r="BH245" s="168">
        <f t="shared" si="72"/>
        <v>0</v>
      </c>
      <c r="BI245" s="168">
        <f t="shared" si="73"/>
        <v>0</v>
      </c>
      <c r="BJ245" s="14" t="s">
        <v>131</v>
      </c>
      <c r="BK245" s="169">
        <f t="shared" si="74"/>
        <v>0</v>
      </c>
      <c r="BL245" s="14" t="s">
        <v>336</v>
      </c>
      <c r="BM245" s="167" t="s">
        <v>434</v>
      </c>
    </row>
    <row r="246" spans="1:65" s="2" customFormat="1" ht="16.5" customHeight="1" x14ac:dyDescent="0.25">
      <c r="A246" s="29"/>
      <c r="B246" s="121"/>
      <c r="C246" s="156" t="s">
        <v>435</v>
      </c>
      <c r="D246" s="156" t="s">
        <v>155</v>
      </c>
      <c r="E246" s="157"/>
      <c r="F246" s="158" t="s">
        <v>416</v>
      </c>
      <c r="G246" s="159" t="s">
        <v>311</v>
      </c>
      <c r="H246" s="161"/>
      <c r="I246" s="161"/>
      <c r="J246" s="160">
        <f t="shared" si="65"/>
        <v>0</v>
      </c>
      <c r="K246" s="162"/>
      <c r="L246" s="30"/>
      <c r="M246" s="180" t="s">
        <v>1</v>
      </c>
      <c r="N246" s="181" t="s">
        <v>41</v>
      </c>
      <c r="O246" s="182"/>
      <c r="P246" s="183">
        <f t="shared" si="66"/>
        <v>0</v>
      </c>
      <c r="Q246" s="183">
        <v>0</v>
      </c>
      <c r="R246" s="183">
        <f t="shared" si="67"/>
        <v>0</v>
      </c>
      <c r="S246" s="183">
        <v>0</v>
      </c>
      <c r="T246" s="184">
        <f t="shared" si="6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7" t="s">
        <v>332</v>
      </c>
      <c r="AT246" s="167" t="s">
        <v>155</v>
      </c>
      <c r="AU246" s="167" t="s">
        <v>131</v>
      </c>
      <c r="AY246" s="14" t="s">
        <v>153</v>
      </c>
      <c r="BE246" s="168">
        <f t="shared" si="69"/>
        <v>0</v>
      </c>
      <c r="BF246" s="168">
        <f t="shared" si="70"/>
        <v>0</v>
      </c>
      <c r="BG246" s="168">
        <f t="shared" si="71"/>
        <v>0</v>
      </c>
      <c r="BH246" s="168">
        <f t="shared" si="72"/>
        <v>0</v>
      </c>
      <c r="BI246" s="168">
        <f t="shared" si="73"/>
        <v>0</v>
      </c>
      <c r="BJ246" s="14" t="s">
        <v>131</v>
      </c>
      <c r="BK246" s="169">
        <f t="shared" si="74"/>
        <v>0</v>
      </c>
      <c r="BL246" s="14" t="s">
        <v>332</v>
      </c>
      <c r="BM246" s="167" t="s">
        <v>436</v>
      </c>
    </row>
    <row r="247" spans="1:65" s="2" customFormat="1" ht="7" customHeight="1" x14ac:dyDescent="0.25">
      <c r="A247" s="29"/>
      <c r="B247" s="44"/>
      <c r="C247" s="45"/>
      <c r="D247" s="45"/>
      <c r="E247" s="45"/>
      <c r="F247" s="45"/>
      <c r="G247" s="45"/>
      <c r="H247" s="45"/>
      <c r="I247" s="45"/>
      <c r="J247" s="45"/>
      <c r="K247" s="45"/>
      <c r="L247" s="30"/>
      <c r="M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</row>
  </sheetData>
  <autoFilter ref="C140:K246" xr:uid="{00000000-0009-0000-0000-000001000000}"/>
  <mergeCells count="14">
    <mergeCell ref="D119:F119"/>
    <mergeCell ref="E131:H131"/>
    <mergeCell ref="E133:H133"/>
    <mergeCell ref="L2:V2"/>
    <mergeCell ref="E87:H87"/>
    <mergeCell ref="D115:F115"/>
    <mergeCell ref="D116:F116"/>
    <mergeCell ref="D117:F117"/>
    <mergeCell ref="D118:F11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431"/>
  <sheetViews>
    <sheetView showGridLines="0" topLeftCell="A140" workbookViewId="0">
      <selection activeCell="E158" sqref="E157:E432"/>
    </sheetView>
  </sheetViews>
  <sheetFormatPr defaultRowHeight="10.3" x14ac:dyDescent="0.25"/>
  <cols>
    <col min="1" max="1" width="8.36328125" style="1" customWidth="1"/>
    <col min="2" max="2" width="1.1796875" style="1" customWidth="1"/>
    <col min="3" max="3" width="4.1796875" style="1" customWidth="1"/>
    <col min="4" max="4" width="4.36328125" style="1" customWidth="1"/>
    <col min="5" max="5" width="17.1796875" style="1" customWidth="1"/>
    <col min="6" max="6" width="50.81640625" style="1" customWidth="1"/>
    <col min="7" max="7" width="7.453125" style="1" customWidth="1"/>
    <col min="8" max="8" width="14" style="1" customWidth="1"/>
    <col min="9" max="9" width="15.81640625" style="1" customWidth="1"/>
    <col min="10" max="10" width="22.36328125" style="1" customWidth="1"/>
    <col min="11" max="11" width="22.36328125" style="1" hidden="1" customWidth="1"/>
    <col min="12" max="12" width="9.36328125" style="1" customWidth="1"/>
    <col min="13" max="13" width="10.81640625" style="1" hidden="1" customWidth="1"/>
    <col min="14" max="14" width="9.36328125" style="1" hidden="1"/>
    <col min="15" max="20" width="14.1796875" style="1" hidden="1" customWidth="1"/>
    <col min="21" max="21" width="16.36328125" style="1" hidden="1" customWidth="1"/>
    <col min="22" max="22" width="12.36328125" style="1" customWidth="1"/>
    <col min="23" max="23" width="16.36328125" style="1" customWidth="1"/>
    <col min="24" max="24" width="12.36328125" style="1" customWidth="1"/>
    <col min="25" max="25" width="15" style="1" customWidth="1"/>
    <col min="26" max="26" width="11" style="1" customWidth="1"/>
    <col min="27" max="27" width="15" style="1" customWidth="1"/>
    <col min="28" max="28" width="16.36328125" style="1" customWidth="1"/>
    <col min="29" max="29" width="11" style="1" customWidth="1"/>
    <col min="30" max="30" width="15" style="1" customWidth="1"/>
    <col min="31" max="31" width="16.36328125" style="1" customWidth="1"/>
    <col min="44" max="65" width="9.36328125" style="1" hidden="1"/>
  </cols>
  <sheetData>
    <row r="2" spans="1:46" s="1" customFormat="1" ht="37" customHeight="1" x14ac:dyDescent="0.25">
      <c r="L2" s="187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87</v>
      </c>
    </row>
    <row r="3" spans="1:46" s="1" customFormat="1" ht="7" customHeight="1" x14ac:dyDescent="0.25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5" customHeight="1" x14ac:dyDescent="0.25">
      <c r="B4" s="17"/>
      <c r="D4" s="18" t="s">
        <v>103</v>
      </c>
      <c r="L4" s="17"/>
      <c r="M4" s="90" t="s">
        <v>9</v>
      </c>
      <c r="AT4" s="14" t="s">
        <v>3</v>
      </c>
    </row>
    <row r="5" spans="1:46" s="1" customFormat="1" ht="7" customHeight="1" x14ac:dyDescent="0.25">
      <c r="B5" s="17"/>
      <c r="L5" s="17"/>
    </row>
    <row r="6" spans="1:46" s="1" customFormat="1" ht="12" customHeight="1" x14ac:dyDescent="0.25">
      <c r="B6" s="17"/>
      <c r="D6" s="24" t="s">
        <v>14</v>
      </c>
      <c r="L6" s="17"/>
    </row>
    <row r="7" spans="1:46" s="1" customFormat="1" ht="16.5" customHeight="1" x14ac:dyDescent="0.25">
      <c r="B7" s="17"/>
      <c r="E7" s="228" t="str">
        <f>'Rekapitulácia stavby'!K6</f>
        <v>Areál na spracovanie biologickeho odpadu</v>
      </c>
      <c r="F7" s="229"/>
      <c r="G7" s="229"/>
      <c r="H7" s="229"/>
      <c r="L7" s="17"/>
    </row>
    <row r="8" spans="1:46" s="2" customFormat="1" ht="12" customHeight="1" x14ac:dyDescent="0.25">
      <c r="A8" s="29"/>
      <c r="B8" s="30"/>
      <c r="C8" s="29"/>
      <c r="D8" s="24" t="s">
        <v>104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5">
      <c r="A9" s="29"/>
      <c r="B9" s="30"/>
      <c r="C9" s="29"/>
      <c r="D9" s="29"/>
      <c r="E9" s="217" t="s">
        <v>437</v>
      </c>
      <c r="F9" s="230"/>
      <c r="G9" s="230"/>
      <c r="H9" s="23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5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5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25. 11. 2019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 x14ac:dyDescent="0.25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5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24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5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 x14ac:dyDescent="0.25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5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5">
      <c r="A18" s="29"/>
      <c r="B18" s="30"/>
      <c r="C18" s="29"/>
      <c r="D18" s="29"/>
      <c r="E18" s="231" t="str">
        <f>'Rekapitulácia stavby'!E14</f>
        <v>Vyplň údaj</v>
      </c>
      <c r="F18" s="199"/>
      <c r="G18" s="199"/>
      <c r="H18" s="199"/>
      <c r="I18" s="2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 x14ac:dyDescent="0.25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5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5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26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 x14ac:dyDescent="0.25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5">
      <c r="A23" s="29"/>
      <c r="B23" s="30"/>
      <c r="C23" s="29"/>
      <c r="D23" s="24" t="s">
        <v>33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5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 x14ac:dyDescent="0.25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5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5">
      <c r="A27" s="91"/>
      <c r="B27" s="92"/>
      <c r="C27" s="91"/>
      <c r="D27" s="91"/>
      <c r="E27" s="203" t="s">
        <v>1</v>
      </c>
      <c r="F27" s="203"/>
      <c r="G27" s="203"/>
      <c r="H27" s="20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7" customHeight="1" x14ac:dyDescent="0.2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 x14ac:dyDescent="0.25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5" customHeight="1" x14ac:dyDescent="0.25">
      <c r="A30" s="29"/>
      <c r="B30" s="30"/>
      <c r="C30" s="29"/>
      <c r="D30" s="22" t="s">
        <v>106</v>
      </c>
      <c r="E30" s="29"/>
      <c r="F30" s="29"/>
      <c r="G30" s="29"/>
      <c r="H30" s="29"/>
      <c r="I30" s="29"/>
      <c r="J30" s="94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5" customHeight="1" x14ac:dyDescent="0.25">
      <c r="A31" s="29"/>
      <c r="B31" s="30"/>
      <c r="C31" s="29"/>
      <c r="D31" s="95" t="s">
        <v>107</v>
      </c>
      <c r="E31" s="29"/>
      <c r="F31" s="29"/>
      <c r="G31" s="29"/>
      <c r="H31" s="29"/>
      <c r="I31" s="29"/>
      <c r="J31" s="94">
        <f>J127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4" customHeight="1" x14ac:dyDescent="0.25">
      <c r="A32" s="29"/>
      <c r="B32" s="30"/>
      <c r="C32" s="29"/>
      <c r="D32" s="96" t="s">
        <v>35</v>
      </c>
      <c r="E32" s="29"/>
      <c r="F32" s="29"/>
      <c r="G32" s="29"/>
      <c r="H32" s="29"/>
      <c r="I32" s="29"/>
      <c r="J32" s="68">
        <f>ROUND(J30 + J31,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" customHeight="1" x14ac:dyDescent="0.25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" customHeight="1" x14ac:dyDescent="0.25">
      <c r="A34" s="29"/>
      <c r="B34" s="30"/>
      <c r="C34" s="29"/>
      <c r="D34" s="29"/>
      <c r="E34" s="29"/>
      <c r="F34" s="33" t="s">
        <v>37</v>
      </c>
      <c r="G34" s="29"/>
      <c r="H34" s="29"/>
      <c r="I34" s="33" t="s">
        <v>36</v>
      </c>
      <c r="J34" s="33" t="s">
        <v>38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" customHeight="1" x14ac:dyDescent="0.25">
      <c r="A35" s="29"/>
      <c r="B35" s="30"/>
      <c r="C35" s="29"/>
      <c r="D35" s="97" t="s">
        <v>39</v>
      </c>
      <c r="E35" s="24" t="s">
        <v>40</v>
      </c>
      <c r="F35" s="98">
        <f>ROUND((SUM(BE127:BE134) + SUM(BE154:BE430)),  2)</f>
        <v>0</v>
      </c>
      <c r="G35" s="29"/>
      <c r="H35" s="29"/>
      <c r="I35" s="99">
        <v>0.2</v>
      </c>
      <c r="J35" s="98">
        <f>ROUND(((SUM(BE127:BE134) + SUM(BE154:BE430))*I35),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" customHeight="1" x14ac:dyDescent="0.25">
      <c r="A36" s="29"/>
      <c r="B36" s="30"/>
      <c r="C36" s="29"/>
      <c r="D36" s="29"/>
      <c r="E36" s="24" t="s">
        <v>41</v>
      </c>
      <c r="F36" s="98">
        <f>ROUND((SUM(BF127:BF134) + SUM(BF154:BF430)),  2)</f>
        <v>0</v>
      </c>
      <c r="G36" s="29"/>
      <c r="H36" s="29"/>
      <c r="I36" s="99">
        <v>0.2</v>
      </c>
      <c r="J36" s="98">
        <f>ROUND(((SUM(BF127:BF134) + SUM(BF154:BF430))*I36),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" hidden="1" customHeight="1" x14ac:dyDescent="0.25">
      <c r="A37" s="29"/>
      <c r="B37" s="30"/>
      <c r="C37" s="29"/>
      <c r="D37" s="29"/>
      <c r="E37" s="24" t="s">
        <v>42</v>
      </c>
      <c r="F37" s="98">
        <f>ROUND((SUM(BG127:BG134) + SUM(BG154:BG430)),  2)</f>
        <v>0</v>
      </c>
      <c r="G37" s="29"/>
      <c r="H37" s="29"/>
      <c r="I37" s="99">
        <v>0.2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" hidden="1" customHeight="1" x14ac:dyDescent="0.25">
      <c r="A38" s="29"/>
      <c r="B38" s="30"/>
      <c r="C38" s="29"/>
      <c r="D38" s="29"/>
      <c r="E38" s="24" t="s">
        <v>43</v>
      </c>
      <c r="F38" s="98">
        <f>ROUND((SUM(BH127:BH134) + SUM(BH154:BH430)),  2)</f>
        <v>0</v>
      </c>
      <c r="G38" s="29"/>
      <c r="H38" s="29"/>
      <c r="I38" s="99">
        <v>0.2</v>
      </c>
      <c r="J38" s="9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" hidden="1" customHeight="1" x14ac:dyDescent="0.25">
      <c r="A39" s="29"/>
      <c r="B39" s="30"/>
      <c r="C39" s="29"/>
      <c r="D39" s="29"/>
      <c r="E39" s="24" t="s">
        <v>44</v>
      </c>
      <c r="F39" s="98">
        <f>ROUND((SUM(BI127:BI134) + SUM(BI154:BI430)),  2)</f>
        <v>0</v>
      </c>
      <c r="G39" s="29"/>
      <c r="H39" s="29"/>
      <c r="I39" s="99">
        <v>0</v>
      </c>
      <c r="J39" s="9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" customHeight="1" x14ac:dyDescent="0.25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4" customHeight="1" x14ac:dyDescent="0.25">
      <c r="A41" s="29"/>
      <c r="B41" s="30"/>
      <c r="C41" s="100"/>
      <c r="D41" s="101" t="s">
        <v>45</v>
      </c>
      <c r="E41" s="57"/>
      <c r="F41" s="57"/>
      <c r="G41" s="102" t="s">
        <v>46</v>
      </c>
      <c r="H41" s="103" t="s">
        <v>47</v>
      </c>
      <c r="I41" s="57"/>
      <c r="J41" s="104">
        <f>SUM(J32:J39)</f>
        <v>0</v>
      </c>
      <c r="K41" s="105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" customHeight="1" x14ac:dyDescent="0.25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" customHeight="1" x14ac:dyDescent="0.25">
      <c r="B43" s="17"/>
      <c r="L43" s="17"/>
    </row>
    <row r="44" spans="1:31" s="1" customFormat="1" ht="14.5" customHeight="1" x14ac:dyDescent="0.25">
      <c r="B44" s="17"/>
      <c r="L44" s="17"/>
    </row>
    <row r="45" spans="1:31" s="1" customFormat="1" ht="14.5" customHeight="1" x14ac:dyDescent="0.25">
      <c r="B45" s="17"/>
      <c r="L45" s="17"/>
    </row>
    <row r="46" spans="1:31" s="1" customFormat="1" ht="14.5" customHeight="1" x14ac:dyDescent="0.25">
      <c r="B46" s="17"/>
      <c r="L46" s="17"/>
    </row>
    <row r="47" spans="1:31" s="1" customFormat="1" ht="14.5" customHeight="1" x14ac:dyDescent="0.25">
      <c r="B47" s="17"/>
      <c r="L47" s="17"/>
    </row>
    <row r="48" spans="1:31" s="1" customFormat="1" ht="14.5" customHeight="1" x14ac:dyDescent="0.25">
      <c r="B48" s="17"/>
      <c r="L48" s="17"/>
    </row>
    <row r="49" spans="1:31" s="1" customFormat="1" ht="14.5" customHeight="1" x14ac:dyDescent="0.25">
      <c r="B49" s="17"/>
      <c r="L49" s="17"/>
    </row>
    <row r="50" spans="1:31" s="2" customFormat="1" ht="14.5" customHeight="1" x14ac:dyDescent="0.25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 x14ac:dyDescent="0.25">
      <c r="B51" s="17"/>
      <c r="L51" s="17"/>
    </row>
    <row r="52" spans="1:31" x14ac:dyDescent="0.25">
      <c r="B52" s="17"/>
      <c r="L52" s="17"/>
    </row>
    <row r="53" spans="1:31" x14ac:dyDescent="0.25">
      <c r="B53" s="17"/>
      <c r="L53" s="17"/>
    </row>
    <row r="54" spans="1:31" x14ac:dyDescent="0.25">
      <c r="B54" s="17"/>
      <c r="L54" s="17"/>
    </row>
    <row r="55" spans="1:31" x14ac:dyDescent="0.25">
      <c r="B55" s="17"/>
      <c r="L55" s="17"/>
    </row>
    <row r="56" spans="1:31" x14ac:dyDescent="0.25">
      <c r="B56" s="17"/>
      <c r="L56" s="17"/>
    </row>
    <row r="57" spans="1:31" x14ac:dyDescent="0.25">
      <c r="B57" s="17"/>
      <c r="L57" s="17"/>
    </row>
    <row r="58" spans="1:31" x14ac:dyDescent="0.25">
      <c r="B58" s="17"/>
      <c r="L58" s="17"/>
    </row>
    <row r="59" spans="1:31" x14ac:dyDescent="0.25">
      <c r="B59" s="17"/>
      <c r="L59" s="17"/>
    </row>
    <row r="60" spans="1:31" x14ac:dyDescent="0.25">
      <c r="B60" s="17"/>
      <c r="L60" s="17"/>
    </row>
    <row r="61" spans="1:31" s="2" customFormat="1" ht="12.45" x14ac:dyDescent="0.25">
      <c r="A61" s="29"/>
      <c r="B61" s="30"/>
      <c r="C61" s="29"/>
      <c r="D61" s="42" t="s">
        <v>50</v>
      </c>
      <c r="E61" s="32"/>
      <c r="F61" s="106" t="s">
        <v>51</v>
      </c>
      <c r="G61" s="42" t="s">
        <v>50</v>
      </c>
      <c r="H61" s="32"/>
      <c r="I61" s="32"/>
      <c r="J61" s="107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5">
      <c r="B62" s="17"/>
      <c r="L62" s="17"/>
    </row>
    <row r="63" spans="1:31" x14ac:dyDescent="0.25">
      <c r="B63" s="17"/>
      <c r="L63" s="17"/>
    </row>
    <row r="64" spans="1:31" x14ac:dyDescent="0.25">
      <c r="B64" s="17"/>
      <c r="L64" s="17"/>
    </row>
    <row r="65" spans="1:31" s="2" customFormat="1" ht="12.45" x14ac:dyDescent="0.2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5">
      <c r="B66" s="17"/>
      <c r="L66" s="17"/>
    </row>
    <row r="67" spans="1:31" x14ac:dyDescent="0.25">
      <c r="B67" s="17"/>
      <c r="L67" s="17"/>
    </row>
    <row r="68" spans="1:31" x14ac:dyDescent="0.25">
      <c r="B68" s="17"/>
      <c r="L68" s="17"/>
    </row>
    <row r="69" spans="1:31" x14ac:dyDescent="0.25">
      <c r="B69" s="17"/>
      <c r="L69" s="17"/>
    </row>
    <row r="70" spans="1:31" x14ac:dyDescent="0.25">
      <c r="B70" s="17"/>
      <c r="L70" s="17"/>
    </row>
    <row r="71" spans="1:31" x14ac:dyDescent="0.25">
      <c r="B71" s="17"/>
      <c r="L71" s="17"/>
    </row>
    <row r="72" spans="1:31" x14ac:dyDescent="0.25">
      <c r="B72" s="17"/>
      <c r="L72" s="17"/>
    </row>
    <row r="73" spans="1:31" x14ac:dyDescent="0.25">
      <c r="B73" s="17"/>
      <c r="L73" s="17"/>
    </row>
    <row r="74" spans="1:31" x14ac:dyDescent="0.25">
      <c r="B74" s="17"/>
      <c r="L74" s="17"/>
    </row>
    <row r="75" spans="1:31" x14ac:dyDescent="0.25">
      <c r="B75" s="17"/>
      <c r="L75" s="17"/>
    </row>
    <row r="76" spans="1:31" s="2" customFormat="1" ht="12.45" x14ac:dyDescent="0.25">
      <c r="A76" s="29"/>
      <c r="B76" s="30"/>
      <c r="C76" s="29"/>
      <c r="D76" s="42" t="s">
        <v>50</v>
      </c>
      <c r="E76" s="32"/>
      <c r="F76" s="106" t="s">
        <v>51</v>
      </c>
      <c r="G76" s="42" t="s">
        <v>50</v>
      </c>
      <c r="H76" s="32"/>
      <c r="I76" s="32"/>
      <c r="J76" s="107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" customHeight="1" x14ac:dyDescent="0.25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7" customHeight="1" x14ac:dyDescent="0.25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5" customHeight="1" x14ac:dyDescent="0.25">
      <c r="A82" s="29"/>
      <c r="B82" s="30"/>
      <c r="C82" s="18" t="s">
        <v>108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7" customHeight="1" x14ac:dyDescent="0.25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5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5">
      <c r="A85" s="29"/>
      <c r="B85" s="30"/>
      <c r="C85" s="29"/>
      <c r="D85" s="29"/>
      <c r="E85" s="228" t="str">
        <f>E7</f>
        <v>Areál na spracovanie biologickeho odpadu</v>
      </c>
      <c r="F85" s="229"/>
      <c r="G85" s="229"/>
      <c r="H85" s="22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5">
      <c r="A86" s="29"/>
      <c r="B86" s="30"/>
      <c r="C86" s="24" t="s">
        <v>104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5">
      <c r="A87" s="29"/>
      <c r="B87" s="30"/>
      <c r="C87" s="29"/>
      <c r="D87" s="29"/>
      <c r="E87" s="217" t="str">
        <f>E9</f>
        <v xml:space="preserve">02 - SO 02 Prevádzková budova </v>
      </c>
      <c r="F87" s="230"/>
      <c r="G87" s="230"/>
      <c r="H87" s="23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7" customHeight="1" x14ac:dyDescent="0.25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5">
      <c r="A89" s="29"/>
      <c r="B89" s="30"/>
      <c r="C89" s="24" t="s">
        <v>18</v>
      </c>
      <c r="D89" s="29"/>
      <c r="E89" s="29"/>
      <c r="F89" s="22" t="str">
        <f>F12</f>
        <v xml:space="preserve">Nový Ruskov </v>
      </c>
      <c r="G89" s="29"/>
      <c r="H89" s="29"/>
      <c r="I89" s="24" t="s">
        <v>20</v>
      </c>
      <c r="J89" s="52" t="str">
        <f>IF(J12="","",J12)</f>
        <v>25. 11. 2019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7" customHeight="1" x14ac:dyDescent="0.25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5" customHeight="1" x14ac:dyDescent="0.25">
      <c r="A91" s="29"/>
      <c r="B91" s="30"/>
      <c r="C91" s="24" t="s">
        <v>22</v>
      </c>
      <c r="D91" s="29"/>
      <c r="E91" s="29"/>
      <c r="F91" s="22" t="str">
        <f>E15</f>
        <v xml:space="preserve">WASTER, s.r.o.  Nový Ruskov </v>
      </c>
      <c r="G91" s="29"/>
      <c r="H91" s="29"/>
      <c r="I91" s="24" t="s">
        <v>29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5" customHeight="1" x14ac:dyDescent="0.25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4" customHeight="1" x14ac:dyDescent="0.25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5">
      <c r="A94" s="29"/>
      <c r="B94" s="30"/>
      <c r="C94" s="108" t="s">
        <v>109</v>
      </c>
      <c r="D94" s="100"/>
      <c r="E94" s="100"/>
      <c r="F94" s="100"/>
      <c r="G94" s="100"/>
      <c r="H94" s="100"/>
      <c r="I94" s="100"/>
      <c r="J94" s="109" t="s">
        <v>110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4" customHeight="1" x14ac:dyDescent="0.25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5" customHeight="1" x14ac:dyDescent="0.25">
      <c r="A96" s="29"/>
      <c r="B96" s="30"/>
      <c r="C96" s="110" t="s">
        <v>111</v>
      </c>
      <c r="D96" s="29"/>
      <c r="E96" s="29"/>
      <c r="F96" s="29"/>
      <c r="G96" s="29"/>
      <c r="H96" s="29"/>
      <c r="I96" s="29"/>
      <c r="J96" s="68">
        <f>J154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112</v>
      </c>
    </row>
    <row r="97" spans="2:12" s="9" customFormat="1" ht="25" customHeight="1" x14ac:dyDescent="0.25">
      <c r="B97" s="111"/>
      <c r="D97" s="112" t="s">
        <v>113</v>
      </c>
      <c r="E97" s="113"/>
      <c r="F97" s="113"/>
      <c r="G97" s="113"/>
      <c r="H97" s="113"/>
      <c r="I97" s="113"/>
      <c r="J97" s="114">
        <f>J155</f>
        <v>0</v>
      </c>
      <c r="L97" s="111"/>
    </row>
    <row r="98" spans="2:12" s="10" customFormat="1" ht="19.95" customHeight="1" x14ac:dyDescent="0.25">
      <c r="B98" s="115"/>
      <c r="D98" s="116" t="s">
        <v>114</v>
      </c>
      <c r="E98" s="117"/>
      <c r="F98" s="117"/>
      <c r="G98" s="117"/>
      <c r="H98" s="117"/>
      <c r="I98" s="117"/>
      <c r="J98" s="118">
        <f>J156</f>
        <v>0</v>
      </c>
      <c r="L98" s="115"/>
    </row>
    <row r="99" spans="2:12" s="10" customFormat="1" ht="19.95" customHeight="1" x14ac:dyDescent="0.25">
      <c r="B99" s="115"/>
      <c r="D99" s="116" t="s">
        <v>115</v>
      </c>
      <c r="E99" s="117"/>
      <c r="F99" s="117"/>
      <c r="G99" s="117"/>
      <c r="H99" s="117"/>
      <c r="I99" s="117"/>
      <c r="J99" s="118">
        <f>J172</f>
        <v>0</v>
      </c>
      <c r="L99" s="115"/>
    </row>
    <row r="100" spans="2:12" s="10" customFormat="1" ht="19.95" customHeight="1" x14ac:dyDescent="0.25">
      <c r="B100" s="115"/>
      <c r="D100" s="116" t="s">
        <v>116</v>
      </c>
      <c r="E100" s="117"/>
      <c r="F100" s="117"/>
      <c r="G100" s="117"/>
      <c r="H100" s="117"/>
      <c r="I100" s="117"/>
      <c r="J100" s="118">
        <f>J182</f>
        <v>0</v>
      </c>
      <c r="L100" s="115"/>
    </row>
    <row r="101" spans="2:12" s="10" customFormat="1" ht="19.95" customHeight="1" x14ac:dyDescent="0.25">
      <c r="B101" s="115"/>
      <c r="D101" s="116" t="s">
        <v>117</v>
      </c>
      <c r="E101" s="117"/>
      <c r="F101" s="117"/>
      <c r="G101" s="117"/>
      <c r="H101" s="117"/>
      <c r="I101" s="117"/>
      <c r="J101" s="118">
        <f>J188</f>
        <v>0</v>
      </c>
      <c r="L101" s="115"/>
    </row>
    <row r="102" spans="2:12" s="10" customFormat="1" ht="19.95" customHeight="1" x14ac:dyDescent="0.25">
      <c r="B102" s="115"/>
      <c r="D102" s="116" t="s">
        <v>438</v>
      </c>
      <c r="E102" s="117"/>
      <c r="F102" s="117"/>
      <c r="G102" s="117"/>
      <c r="H102" s="117"/>
      <c r="I102" s="117"/>
      <c r="J102" s="118">
        <f>J190</f>
        <v>0</v>
      </c>
      <c r="L102" s="115"/>
    </row>
    <row r="103" spans="2:12" s="10" customFormat="1" ht="19.95" customHeight="1" x14ac:dyDescent="0.25">
      <c r="B103" s="115"/>
      <c r="D103" s="116" t="s">
        <v>118</v>
      </c>
      <c r="E103" s="117"/>
      <c r="F103" s="117"/>
      <c r="G103" s="117"/>
      <c r="H103" s="117"/>
      <c r="I103" s="117"/>
      <c r="J103" s="118">
        <f>J193</f>
        <v>0</v>
      </c>
      <c r="L103" s="115"/>
    </row>
    <row r="104" spans="2:12" s="10" customFormat="1" ht="19.95" customHeight="1" x14ac:dyDescent="0.25">
      <c r="B104" s="115"/>
      <c r="D104" s="116" t="s">
        <v>439</v>
      </c>
      <c r="E104" s="117"/>
      <c r="F104" s="117"/>
      <c r="G104" s="117"/>
      <c r="H104" s="117"/>
      <c r="I104" s="117"/>
      <c r="J104" s="118">
        <f>J210</f>
        <v>0</v>
      </c>
      <c r="L104" s="115"/>
    </row>
    <row r="105" spans="2:12" s="10" customFormat="1" ht="19.95" customHeight="1" x14ac:dyDescent="0.25">
      <c r="B105" s="115"/>
      <c r="D105" s="116" t="s">
        <v>119</v>
      </c>
      <c r="E105" s="117"/>
      <c r="F105" s="117"/>
      <c r="G105" s="117"/>
      <c r="H105" s="117"/>
      <c r="I105" s="117"/>
      <c r="J105" s="118">
        <f>J225</f>
        <v>0</v>
      </c>
      <c r="L105" s="115"/>
    </row>
    <row r="106" spans="2:12" s="10" customFormat="1" ht="19.95" customHeight="1" x14ac:dyDescent="0.25">
      <c r="B106" s="115"/>
      <c r="D106" s="116" t="s">
        <v>120</v>
      </c>
      <c r="E106" s="117"/>
      <c r="F106" s="117"/>
      <c r="G106" s="117"/>
      <c r="H106" s="117"/>
      <c r="I106" s="117"/>
      <c r="J106" s="118">
        <f>J235</f>
        <v>0</v>
      </c>
      <c r="L106" s="115"/>
    </row>
    <row r="107" spans="2:12" s="9" customFormat="1" ht="25" customHeight="1" x14ac:dyDescent="0.25">
      <c r="B107" s="111"/>
      <c r="D107" s="112" t="s">
        <v>121</v>
      </c>
      <c r="E107" s="113"/>
      <c r="F107" s="113"/>
      <c r="G107" s="113"/>
      <c r="H107" s="113"/>
      <c r="I107" s="113"/>
      <c r="J107" s="114">
        <f>J237</f>
        <v>0</v>
      </c>
      <c r="L107" s="111"/>
    </row>
    <row r="108" spans="2:12" s="10" customFormat="1" ht="19.95" customHeight="1" x14ac:dyDescent="0.25">
      <c r="B108" s="115"/>
      <c r="D108" s="116" t="s">
        <v>122</v>
      </c>
      <c r="E108" s="117"/>
      <c r="F108" s="117"/>
      <c r="G108" s="117"/>
      <c r="H108" s="117"/>
      <c r="I108" s="117"/>
      <c r="J108" s="118">
        <f>J238</f>
        <v>0</v>
      </c>
      <c r="L108" s="115"/>
    </row>
    <row r="109" spans="2:12" s="10" customFormat="1" ht="19.95" customHeight="1" x14ac:dyDescent="0.25">
      <c r="B109" s="115"/>
      <c r="D109" s="116" t="s">
        <v>440</v>
      </c>
      <c r="E109" s="117"/>
      <c r="F109" s="117"/>
      <c r="G109" s="117"/>
      <c r="H109" s="117"/>
      <c r="I109" s="117"/>
      <c r="J109" s="118">
        <f>J248</f>
        <v>0</v>
      </c>
      <c r="L109" s="115"/>
    </row>
    <row r="110" spans="2:12" s="10" customFormat="1" ht="19.95" customHeight="1" x14ac:dyDescent="0.25">
      <c r="B110" s="115"/>
      <c r="D110" s="116" t="s">
        <v>441</v>
      </c>
      <c r="E110" s="117"/>
      <c r="F110" s="117"/>
      <c r="G110" s="117"/>
      <c r="H110" s="117"/>
      <c r="I110" s="117"/>
      <c r="J110" s="118">
        <f>J261</f>
        <v>0</v>
      </c>
      <c r="L110" s="115"/>
    </row>
    <row r="111" spans="2:12" s="10" customFormat="1" ht="19.95" customHeight="1" x14ac:dyDescent="0.25">
      <c r="B111" s="115"/>
      <c r="D111" s="116" t="s">
        <v>442</v>
      </c>
      <c r="E111" s="117"/>
      <c r="F111" s="117"/>
      <c r="G111" s="117"/>
      <c r="H111" s="117"/>
      <c r="I111" s="117"/>
      <c r="J111" s="118">
        <f>J275</f>
        <v>0</v>
      </c>
      <c r="L111" s="115"/>
    </row>
    <row r="112" spans="2:12" s="10" customFormat="1" ht="19.95" customHeight="1" x14ac:dyDescent="0.25">
      <c r="B112" s="115"/>
      <c r="D112" s="116" t="s">
        <v>443</v>
      </c>
      <c r="E112" s="117"/>
      <c r="F112" s="117"/>
      <c r="G112" s="117"/>
      <c r="H112" s="117"/>
      <c r="I112" s="117"/>
      <c r="J112" s="118">
        <f>J285</f>
        <v>0</v>
      </c>
      <c r="L112" s="115"/>
    </row>
    <row r="113" spans="1:65" s="10" customFormat="1" ht="19.95" customHeight="1" x14ac:dyDescent="0.25">
      <c r="B113" s="115"/>
      <c r="D113" s="116" t="s">
        <v>444</v>
      </c>
      <c r="E113" s="117"/>
      <c r="F113" s="117"/>
      <c r="G113" s="117"/>
      <c r="H113" s="117"/>
      <c r="I113" s="117"/>
      <c r="J113" s="118">
        <f>J306</f>
        <v>0</v>
      </c>
      <c r="L113" s="115"/>
    </row>
    <row r="114" spans="1:65" s="10" customFormat="1" ht="19.95" customHeight="1" x14ac:dyDescent="0.25">
      <c r="B114" s="115"/>
      <c r="D114" s="116" t="s">
        <v>445</v>
      </c>
      <c r="E114" s="117"/>
      <c r="F114" s="117"/>
      <c r="G114" s="117"/>
      <c r="H114" s="117"/>
      <c r="I114" s="117"/>
      <c r="J114" s="118">
        <f>J316</f>
        <v>0</v>
      </c>
      <c r="L114" s="115"/>
    </row>
    <row r="115" spans="1:65" s="10" customFormat="1" ht="19.95" customHeight="1" x14ac:dyDescent="0.25">
      <c r="B115" s="115"/>
      <c r="D115" s="116" t="s">
        <v>123</v>
      </c>
      <c r="E115" s="117"/>
      <c r="F115" s="117"/>
      <c r="G115" s="117"/>
      <c r="H115" s="117"/>
      <c r="I115" s="117"/>
      <c r="J115" s="118">
        <f>J323</f>
        <v>0</v>
      </c>
      <c r="L115" s="115"/>
    </row>
    <row r="116" spans="1:65" s="10" customFormat="1" ht="19.95" customHeight="1" x14ac:dyDescent="0.25">
      <c r="B116" s="115"/>
      <c r="D116" s="116" t="s">
        <v>446</v>
      </c>
      <c r="E116" s="117"/>
      <c r="F116" s="117"/>
      <c r="G116" s="117"/>
      <c r="H116" s="117"/>
      <c r="I116" s="117"/>
      <c r="J116" s="118">
        <f>J337</f>
        <v>0</v>
      </c>
      <c r="L116" s="115"/>
    </row>
    <row r="117" spans="1:65" s="10" customFormat="1" ht="19.95" customHeight="1" x14ac:dyDescent="0.25">
      <c r="B117" s="115"/>
      <c r="D117" s="116" t="s">
        <v>447</v>
      </c>
      <c r="E117" s="117"/>
      <c r="F117" s="117"/>
      <c r="G117" s="117"/>
      <c r="H117" s="117"/>
      <c r="I117" s="117"/>
      <c r="J117" s="118">
        <f>J356</f>
        <v>0</v>
      </c>
      <c r="L117" s="115"/>
    </row>
    <row r="118" spans="1:65" s="10" customFormat="1" ht="19.95" customHeight="1" x14ac:dyDescent="0.25">
      <c r="B118" s="115"/>
      <c r="D118" s="116" t="s">
        <v>448</v>
      </c>
      <c r="E118" s="117"/>
      <c r="F118" s="117"/>
      <c r="G118" s="117"/>
      <c r="H118" s="117"/>
      <c r="I118" s="117"/>
      <c r="J118" s="118">
        <f>J362</f>
        <v>0</v>
      </c>
      <c r="L118" s="115"/>
    </row>
    <row r="119" spans="1:65" s="10" customFormat="1" ht="19.95" customHeight="1" x14ac:dyDescent="0.25">
      <c r="B119" s="115"/>
      <c r="D119" s="116" t="s">
        <v>449</v>
      </c>
      <c r="E119" s="117"/>
      <c r="F119" s="117"/>
      <c r="G119" s="117"/>
      <c r="H119" s="117"/>
      <c r="I119" s="117"/>
      <c r="J119" s="118">
        <f>J366</f>
        <v>0</v>
      </c>
      <c r="L119" s="115"/>
    </row>
    <row r="120" spans="1:65" s="10" customFormat="1" ht="19.95" customHeight="1" x14ac:dyDescent="0.25">
      <c r="B120" s="115"/>
      <c r="D120" s="116" t="s">
        <v>450</v>
      </c>
      <c r="E120" s="117"/>
      <c r="F120" s="117"/>
      <c r="G120" s="117"/>
      <c r="H120" s="117"/>
      <c r="I120" s="117"/>
      <c r="J120" s="118">
        <f>J368</f>
        <v>0</v>
      </c>
      <c r="L120" s="115"/>
    </row>
    <row r="121" spans="1:65" s="9" customFormat="1" ht="25" customHeight="1" x14ac:dyDescent="0.25">
      <c r="B121" s="111"/>
      <c r="D121" s="112" t="s">
        <v>125</v>
      </c>
      <c r="E121" s="113"/>
      <c r="F121" s="113"/>
      <c r="G121" s="113"/>
      <c r="H121" s="113"/>
      <c r="I121" s="113"/>
      <c r="J121" s="114">
        <f>J371</f>
        <v>0</v>
      </c>
      <c r="L121" s="111"/>
    </row>
    <row r="122" spans="1:65" s="10" customFormat="1" ht="19.95" customHeight="1" x14ac:dyDescent="0.25">
      <c r="B122" s="115"/>
      <c r="D122" s="116" t="s">
        <v>451</v>
      </c>
      <c r="E122" s="117"/>
      <c r="F122" s="117"/>
      <c r="G122" s="117"/>
      <c r="H122" s="117"/>
      <c r="I122" s="117"/>
      <c r="J122" s="118">
        <f>J372</f>
        <v>0</v>
      </c>
      <c r="L122" s="115"/>
    </row>
    <row r="123" spans="1:65" s="10" customFormat="1" ht="19.95" customHeight="1" x14ac:dyDescent="0.25">
      <c r="B123" s="115"/>
      <c r="D123" s="116" t="s">
        <v>452</v>
      </c>
      <c r="E123" s="117"/>
      <c r="F123" s="117"/>
      <c r="G123" s="117"/>
      <c r="H123" s="117"/>
      <c r="I123" s="117"/>
      <c r="J123" s="118">
        <f>J418</f>
        <v>0</v>
      </c>
      <c r="L123" s="115"/>
    </row>
    <row r="124" spans="1:65" s="9" customFormat="1" ht="25" customHeight="1" x14ac:dyDescent="0.25">
      <c r="B124" s="111"/>
      <c r="D124" s="112" t="s">
        <v>453</v>
      </c>
      <c r="E124" s="113"/>
      <c r="F124" s="113"/>
      <c r="G124" s="113"/>
      <c r="H124" s="113"/>
      <c r="I124" s="113"/>
      <c r="J124" s="114">
        <f>J429</f>
        <v>0</v>
      </c>
      <c r="L124" s="111"/>
    </row>
    <row r="125" spans="1:65" s="2" customFormat="1" ht="21.75" customHeight="1" x14ac:dyDescent="0.25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7" customHeight="1" x14ac:dyDescent="0.25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29.25" customHeight="1" x14ac:dyDescent="0.25">
      <c r="A127" s="29"/>
      <c r="B127" s="30"/>
      <c r="C127" s="110" t="s">
        <v>128</v>
      </c>
      <c r="D127" s="29"/>
      <c r="E127" s="29"/>
      <c r="F127" s="29"/>
      <c r="G127" s="29"/>
      <c r="H127" s="29"/>
      <c r="I127" s="29"/>
      <c r="J127" s="119">
        <f>ROUND(J128 + J129 + J130 + J131 + J132 + J133,2)</f>
        <v>0</v>
      </c>
      <c r="K127" s="29"/>
      <c r="L127" s="39"/>
      <c r="N127" s="120" t="s">
        <v>39</v>
      </c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18" customHeight="1" x14ac:dyDescent="0.25">
      <c r="A128" s="29"/>
      <c r="B128" s="121"/>
      <c r="C128" s="122"/>
      <c r="D128" s="226" t="s">
        <v>129</v>
      </c>
      <c r="E128" s="227"/>
      <c r="F128" s="227"/>
      <c r="G128" s="122"/>
      <c r="H128" s="122"/>
      <c r="I128" s="122"/>
      <c r="J128" s="124">
        <v>0</v>
      </c>
      <c r="K128" s="122"/>
      <c r="L128" s="125"/>
      <c r="M128" s="126"/>
      <c r="N128" s="127" t="s">
        <v>41</v>
      </c>
      <c r="O128" s="126"/>
      <c r="P128" s="126"/>
      <c r="Q128" s="126"/>
      <c r="R128" s="126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8" t="s">
        <v>130</v>
      </c>
      <c r="AZ128" s="126"/>
      <c r="BA128" s="126"/>
      <c r="BB128" s="126"/>
      <c r="BC128" s="126"/>
      <c r="BD128" s="126"/>
      <c r="BE128" s="129">
        <f t="shared" ref="BE128:BE133" si="0">IF(N128="základná",J128,0)</f>
        <v>0</v>
      </c>
      <c r="BF128" s="129">
        <f t="shared" ref="BF128:BF133" si="1">IF(N128="znížená",J128,0)</f>
        <v>0</v>
      </c>
      <c r="BG128" s="129">
        <f t="shared" ref="BG128:BG133" si="2">IF(N128="zákl. prenesená",J128,0)</f>
        <v>0</v>
      </c>
      <c r="BH128" s="129">
        <f t="shared" ref="BH128:BH133" si="3">IF(N128="zníž. prenesená",J128,0)</f>
        <v>0</v>
      </c>
      <c r="BI128" s="129">
        <f t="shared" ref="BI128:BI133" si="4">IF(N128="nulová",J128,0)</f>
        <v>0</v>
      </c>
      <c r="BJ128" s="128" t="s">
        <v>131</v>
      </c>
      <c r="BK128" s="126"/>
      <c r="BL128" s="126"/>
      <c r="BM128" s="126"/>
    </row>
    <row r="129" spans="1:65" s="2" customFormat="1" ht="18" customHeight="1" x14ac:dyDescent="0.25">
      <c r="A129" s="29"/>
      <c r="B129" s="121"/>
      <c r="C129" s="122"/>
      <c r="D129" s="226" t="s">
        <v>132</v>
      </c>
      <c r="E129" s="227"/>
      <c r="F129" s="227"/>
      <c r="G129" s="122"/>
      <c r="H129" s="122"/>
      <c r="I129" s="122"/>
      <c r="J129" s="124">
        <v>0</v>
      </c>
      <c r="K129" s="122"/>
      <c r="L129" s="125"/>
      <c r="M129" s="126"/>
      <c r="N129" s="127" t="s">
        <v>41</v>
      </c>
      <c r="O129" s="126"/>
      <c r="P129" s="126"/>
      <c r="Q129" s="126"/>
      <c r="R129" s="126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8" t="s">
        <v>130</v>
      </c>
      <c r="AZ129" s="126"/>
      <c r="BA129" s="126"/>
      <c r="BB129" s="126"/>
      <c r="BC129" s="126"/>
      <c r="BD129" s="126"/>
      <c r="BE129" s="129">
        <f t="shared" si="0"/>
        <v>0</v>
      </c>
      <c r="BF129" s="129">
        <f t="shared" si="1"/>
        <v>0</v>
      </c>
      <c r="BG129" s="129">
        <f t="shared" si="2"/>
        <v>0</v>
      </c>
      <c r="BH129" s="129">
        <f t="shared" si="3"/>
        <v>0</v>
      </c>
      <c r="BI129" s="129">
        <f t="shared" si="4"/>
        <v>0</v>
      </c>
      <c r="BJ129" s="128" t="s">
        <v>131</v>
      </c>
      <c r="BK129" s="126"/>
      <c r="BL129" s="126"/>
      <c r="BM129" s="126"/>
    </row>
    <row r="130" spans="1:65" s="2" customFormat="1" ht="18" customHeight="1" x14ac:dyDescent="0.25">
      <c r="A130" s="29"/>
      <c r="B130" s="121"/>
      <c r="C130" s="122"/>
      <c r="D130" s="226" t="s">
        <v>133</v>
      </c>
      <c r="E130" s="227"/>
      <c r="F130" s="227"/>
      <c r="G130" s="122"/>
      <c r="H130" s="122"/>
      <c r="I130" s="122"/>
      <c r="J130" s="124">
        <v>0</v>
      </c>
      <c r="K130" s="122"/>
      <c r="L130" s="125"/>
      <c r="M130" s="126"/>
      <c r="N130" s="127" t="s">
        <v>41</v>
      </c>
      <c r="O130" s="126"/>
      <c r="P130" s="126"/>
      <c r="Q130" s="126"/>
      <c r="R130" s="126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8" t="s">
        <v>130</v>
      </c>
      <c r="AZ130" s="126"/>
      <c r="BA130" s="126"/>
      <c r="BB130" s="126"/>
      <c r="BC130" s="126"/>
      <c r="BD130" s="126"/>
      <c r="BE130" s="129">
        <f t="shared" si="0"/>
        <v>0</v>
      </c>
      <c r="BF130" s="129">
        <f t="shared" si="1"/>
        <v>0</v>
      </c>
      <c r="BG130" s="129">
        <f t="shared" si="2"/>
        <v>0</v>
      </c>
      <c r="BH130" s="129">
        <f t="shared" si="3"/>
        <v>0</v>
      </c>
      <c r="BI130" s="129">
        <f t="shared" si="4"/>
        <v>0</v>
      </c>
      <c r="BJ130" s="128" t="s">
        <v>131</v>
      </c>
      <c r="BK130" s="126"/>
      <c r="BL130" s="126"/>
      <c r="BM130" s="126"/>
    </row>
    <row r="131" spans="1:65" s="2" customFormat="1" ht="18" customHeight="1" x14ac:dyDescent="0.25">
      <c r="A131" s="29"/>
      <c r="B131" s="121"/>
      <c r="C131" s="122"/>
      <c r="D131" s="226" t="s">
        <v>134</v>
      </c>
      <c r="E131" s="227"/>
      <c r="F131" s="227"/>
      <c r="G131" s="122"/>
      <c r="H131" s="122"/>
      <c r="I131" s="122"/>
      <c r="J131" s="124">
        <v>0</v>
      </c>
      <c r="K131" s="122"/>
      <c r="L131" s="125"/>
      <c r="M131" s="126"/>
      <c r="N131" s="127" t="s">
        <v>41</v>
      </c>
      <c r="O131" s="126"/>
      <c r="P131" s="126"/>
      <c r="Q131" s="126"/>
      <c r="R131" s="126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8" t="s">
        <v>130</v>
      </c>
      <c r="AZ131" s="126"/>
      <c r="BA131" s="126"/>
      <c r="BB131" s="126"/>
      <c r="BC131" s="126"/>
      <c r="BD131" s="126"/>
      <c r="BE131" s="129">
        <f t="shared" si="0"/>
        <v>0</v>
      </c>
      <c r="BF131" s="129">
        <f t="shared" si="1"/>
        <v>0</v>
      </c>
      <c r="BG131" s="129">
        <f t="shared" si="2"/>
        <v>0</v>
      </c>
      <c r="BH131" s="129">
        <f t="shared" si="3"/>
        <v>0</v>
      </c>
      <c r="BI131" s="129">
        <f t="shared" si="4"/>
        <v>0</v>
      </c>
      <c r="BJ131" s="128" t="s">
        <v>131</v>
      </c>
      <c r="BK131" s="126"/>
      <c r="BL131" s="126"/>
      <c r="BM131" s="126"/>
    </row>
    <row r="132" spans="1:65" s="2" customFormat="1" ht="18" customHeight="1" x14ac:dyDescent="0.25">
      <c r="A132" s="29"/>
      <c r="B132" s="121"/>
      <c r="C132" s="122"/>
      <c r="D132" s="226" t="s">
        <v>135</v>
      </c>
      <c r="E132" s="227"/>
      <c r="F132" s="227"/>
      <c r="G132" s="122"/>
      <c r="H132" s="122"/>
      <c r="I132" s="122"/>
      <c r="J132" s="124">
        <v>0</v>
      </c>
      <c r="K132" s="122"/>
      <c r="L132" s="125"/>
      <c r="M132" s="126"/>
      <c r="N132" s="127" t="s">
        <v>41</v>
      </c>
      <c r="O132" s="126"/>
      <c r="P132" s="126"/>
      <c r="Q132" s="126"/>
      <c r="R132" s="126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8" t="s">
        <v>130</v>
      </c>
      <c r="AZ132" s="126"/>
      <c r="BA132" s="126"/>
      <c r="BB132" s="126"/>
      <c r="BC132" s="126"/>
      <c r="BD132" s="126"/>
      <c r="BE132" s="129">
        <f t="shared" si="0"/>
        <v>0</v>
      </c>
      <c r="BF132" s="129">
        <f t="shared" si="1"/>
        <v>0</v>
      </c>
      <c r="BG132" s="129">
        <f t="shared" si="2"/>
        <v>0</v>
      </c>
      <c r="BH132" s="129">
        <f t="shared" si="3"/>
        <v>0</v>
      </c>
      <c r="BI132" s="129">
        <f t="shared" si="4"/>
        <v>0</v>
      </c>
      <c r="BJ132" s="128" t="s">
        <v>131</v>
      </c>
      <c r="BK132" s="126"/>
      <c r="BL132" s="126"/>
      <c r="BM132" s="126"/>
    </row>
    <row r="133" spans="1:65" s="2" customFormat="1" ht="18" customHeight="1" x14ac:dyDescent="0.25">
      <c r="A133" s="29"/>
      <c r="B133" s="121"/>
      <c r="C133" s="122"/>
      <c r="D133" s="123" t="s">
        <v>136</v>
      </c>
      <c r="E133" s="122"/>
      <c r="F133" s="122"/>
      <c r="G133" s="122"/>
      <c r="H133" s="122"/>
      <c r="I133" s="122"/>
      <c r="J133" s="124">
        <f>ROUND(J30*T133,2)</f>
        <v>0</v>
      </c>
      <c r="K133" s="122"/>
      <c r="L133" s="125"/>
      <c r="M133" s="126"/>
      <c r="N133" s="127" t="s">
        <v>41</v>
      </c>
      <c r="O133" s="126"/>
      <c r="P133" s="126"/>
      <c r="Q133" s="126"/>
      <c r="R133" s="126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8" t="s">
        <v>137</v>
      </c>
      <c r="AZ133" s="126"/>
      <c r="BA133" s="126"/>
      <c r="BB133" s="126"/>
      <c r="BC133" s="126"/>
      <c r="BD133" s="126"/>
      <c r="BE133" s="129">
        <f t="shared" si="0"/>
        <v>0</v>
      </c>
      <c r="BF133" s="129">
        <f t="shared" si="1"/>
        <v>0</v>
      </c>
      <c r="BG133" s="129">
        <f t="shared" si="2"/>
        <v>0</v>
      </c>
      <c r="BH133" s="129">
        <f t="shared" si="3"/>
        <v>0</v>
      </c>
      <c r="BI133" s="129">
        <f t="shared" si="4"/>
        <v>0</v>
      </c>
      <c r="BJ133" s="128" t="s">
        <v>131</v>
      </c>
      <c r="BK133" s="126"/>
      <c r="BL133" s="126"/>
      <c r="BM133" s="126"/>
    </row>
    <row r="134" spans="1:65" s="2" customFormat="1" x14ac:dyDescent="0.25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29.25" customHeight="1" x14ac:dyDescent="0.25">
      <c r="A135" s="29"/>
      <c r="B135" s="30"/>
      <c r="C135" s="130" t="s">
        <v>138</v>
      </c>
      <c r="D135" s="100"/>
      <c r="E135" s="100"/>
      <c r="F135" s="100"/>
      <c r="G135" s="100"/>
      <c r="H135" s="100"/>
      <c r="I135" s="100"/>
      <c r="J135" s="131">
        <f>ROUND(J96+J127,2)</f>
        <v>0</v>
      </c>
      <c r="K135" s="100"/>
      <c r="L135" s="3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7" customHeight="1" x14ac:dyDescent="0.25">
      <c r="A136" s="29"/>
      <c r="B136" s="44"/>
      <c r="C136" s="45"/>
      <c r="D136" s="45"/>
      <c r="E136" s="45"/>
      <c r="F136" s="45"/>
      <c r="G136" s="45"/>
      <c r="H136" s="45"/>
      <c r="I136" s="45"/>
      <c r="J136" s="45"/>
      <c r="K136" s="45"/>
      <c r="L136" s="3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40" spans="1:65" s="2" customFormat="1" ht="7" customHeight="1" x14ac:dyDescent="0.25">
      <c r="A140" s="29"/>
      <c r="B140" s="46"/>
      <c r="C140" s="47"/>
      <c r="D140" s="47"/>
      <c r="E140" s="47"/>
      <c r="F140" s="47"/>
      <c r="G140" s="47"/>
      <c r="H140" s="47"/>
      <c r="I140" s="47"/>
      <c r="J140" s="47"/>
      <c r="K140" s="47"/>
      <c r="L140" s="3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5" s="2" customFormat="1" ht="25" customHeight="1" x14ac:dyDescent="0.25">
      <c r="A141" s="29"/>
      <c r="B141" s="30"/>
      <c r="C141" s="18" t="s">
        <v>139</v>
      </c>
      <c r="D141" s="29"/>
      <c r="E141" s="29"/>
      <c r="F141" s="29"/>
      <c r="G141" s="29"/>
      <c r="H141" s="29"/>
      <c r="I141" s="29"/>
      <c r="J141" s="29"/>
      <c r="K141" s="29"/>
      <c r="L141" s="3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</row>
    <row r="142" spans="1:65" s="2" customFormat="1" ht="7" customHeight="1" x14ac:dyDescent="0.25">
      <c r="A142" s="29"/>
      <c r="B142" s="30"/>
      <c r="C142" s="29"/>
      <c r="D142" s="29"/>
      <c r="E142" s="29"/>
      <c r="F142" s="29"/>
      <c r="G142" s="29"/>
      <c r="H142" s="29"/>
      <c r="I142" s="29"/>
      <c r="J142" s="29"/>
      <c r="K142" s="29"/>
      <c r="L142" s="3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</row>
    <row r="143" spans="1:65" s="2" customFormat="1" ht="12" customHeight="1" x14ac:dyDescent="0.25">
      <c r="A143" s="29"/>
      <c r="B143" s="30"/>
      <c r="C143" s="24" t="s">
        <v>14</v>
      </c>
      <c r="D143" s="29"/>
      <c r="E143" s="29"/>
      <c r="F143" s="29"/>
      <c r="G143" s="29"/>
      <c r="H143" s="29"/>
      <c r="I143" s="29"/>
      <c r="J143" s="29"/>
      <c r="K143" s="29"/>
      <c r="L143" s="3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  <row r="144" spans="1:65" s="2" customFormat="1" ht="16.5" customHeight="1" x14ac:dyDescent="0.25">
      <c r="A144" s="29"/>
      <c r="B144" s="30"/>
      <c r="C144" s="29"/>
      <c r="D144" s="29"/>
      <c r="E144" s="228" t="str">
        <f>E7</f>
        <v>Areál na spracovanie biologickeho odpadu</v>
      </c>
      <c r="F144" s="229"/>
      <c r="G144" s="229"/>
      <c r="H144" s="229"/>
      <c r="I144" s="29"/>
      <c r="J144" s="29"/>
      <c r="K144" s="29"/>
      <c r="L144" s="3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</row>
    <row r="145" spans="1:65" s="2" customFormat="1" ht="12" customHeight="1" x14ac:dyDescent="0.25">
      <c r="A145" s="29"/>
      <c r="B145" s="30"/>
      <c r="C145" s="24" t="s">
        <v>104</v>
      </c>
      <c r="D145" s="29"/>
      <c r="E145" s="29"/>
      <c r="F145" s="29"/>
      <c r="G145" s="29"/>
      <c r="H145" s="29"/>
      <c r="I145" s="29"/>
      <c r="J145" s="29"/>
      <c r="K145" s="29"/>
      <c r="L145" s="3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</row>
    <row r="146" spans="1:65" s="2" customFormat="1" ht="16.5" customHeight="1" x14ac:dyDescent="0.25">
      <c r="A146" s="29"/>
      <c r="B146" s="30"/>
      <c r="C146" s="29"/>
      <c r="D146" s="29"/>
      <c r="E146" s="217" t="str">
        <f>E9</f>
        <v xml:space="preserve">02 - SO 02 Prevádzková budova </v>
      </c>
      <c r="F146" s="230"/>
      <c r="G146" s="230"/>
      <c r="H146" s="230"/>
      <c r="I146" s="29"/>
      <c r="J146" s="29"/>
      <c r="K146" s="29"/>
      <c r="L146" s="3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</row>
    <row r="147" spans="1:65" s="2" customFormat="1" ht="7" customHeight="1" x14ac:dyDescent="0.25">
      <c r="A147" s="29"/>
      <c r="B147" s="30"/>
      <c r="C147" s="29"/>
      <c r="D147" s="29"/>
      <c r="E147" s="29"/>
      <c r="F147" s="29"/>
      <c r="G147" s="29"/>
      <c r="H147" s="29"/>
      <c r="I147" s="29"/>
      <c r="J147" s="29"/>
      <c r="K147" s="29"/>
      <c r="L147" s="3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</row>
    <row r="148" spans="1:65" s="2" customFormat="1" ht="12" customHeight="1" x14ac:dyDescent="0.25">
      <c r="A148" s="29"/>
      <c r="B148" s="30"/>
      <c r="C148" s="24" t="s">
        <v>18</v>
      </c>
      <c r="D148" s="29"/>
      <c r="E148" s="29"/>
      <c r="F148" s="22" t="str">
        <f>F12</f>
        <v xml:space="preserve">Nový Ruskov </v>
      </c>
      <c r="G148" s="29"/>
      <c r="H148" s="29"/>
      <c r="I148" s="24" t="s">
        <v>20</v>
      </c>
      <c r="J148" s="52" t="str">
        <f>IF(J12="","",J12)</f>
        <v>25. 11. 2019</v>
      </c>
      <c r="K148" s="29"/>
      <c r="L148" s="3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</row>
    <row r="149" spans="1:65" s="2" customFormat="1" ht="7" customHeight="1" x14ac:dyDescent="0.25">
      <c r="A149" s="29"/>
      <c r="B149" s="30"/>
      <c r="C149" s="29"/>
      <c r="D149" s="29"/>
      <c r="E149" s="29"/>
      <c r="F149" s="29"/>
      <c r="G149" s="29"/>
      <c r="H149" s="29"/>
      <c r="I149" s="29"/>
      <c r="J149" s="29"/>
      <c r="K149" s="29"/>
      <c r="L149" s="3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</row>
    <row r="150" spans="1:65" s="2" customFormat="1" ht="15.25" customHeight="1" x14ac:dyDescent="0.25">
      <c r="A150" s="29"/>
      <c r="B150" s="30"/>
      <c r="C150" s="24" t="s">
        <v>22</v>
      </c>
      <c r="D150" s="29"/>
      <c r="E150" s="29"/>
      <c r="F150" s="22" t="str">
        <f>E15</f>
        <v xml:space="preserve">WASTER, s.r.o.  Nový Ruskov </v>
      </c>
      <c r="G150" s="29"/>
      <c r="H150" s="29"/>
      <c r="I150" s="24" t="s">
        <v>29</v>
      </c>
      <c r="J150" s="27" t="str">
        <f>E21</f>
        <v xml:space="preserve"> </v>
      </c>
      <c r="K150" s="29"/>
      <c r="L150" s="3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</row>
    <row r="151" spans="1:65" s="2" customFormat="1" ht="15.25" customHeight="1" x14ac:dyDescent="0.25">
      <c r="A151" s="29"/>
      <c r="B151" s="30"/>
      <c r="C151" s="24" t="s">
        <v>27</v>
      </c>
      <c r="D151" s="29"/>
      <c r="E151" s="29"/>
      <c r="F151" s="22" t="str">
        <f>IF(E18="","",E18)</f>
        <v>Vyplň údaj</v>
      </c>
      <c r="G151" s="29"/>
      <c r="H151" s="29"/>
      <c r="I151" s="24" t="s">
        <v>33</v>
      </c>
      <c r="J151" s="27" t="str">
        <f>E24</f>
        <v xml:space="preserve"> </v>
      </c>
      <c r="K151" s="29"/>
      <c r="L151" s="3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</row>
    <row r="152" spans="1:65" s="2" customFormat="1" ht="10.4" customHeight="1" x14ac:dyDescent="0.25">
      <c r="A152" s="29"/>
      <c r="B152" s="30"/>
      <c r="C152" s="29"/>
      <c r="D152" s="29"/>
      <c r="E152" s="29"/>
      <c r="F152" s="29"/>
      <c r="G152" s="29"/>
      <c r="H152" s="29"/>
      <c r="I152" s="29"/>
      <c r="J152" s="29"/>
      <c r="K152" s="29"/>
      <c r="L152" s="3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</row>
    <row r="153" spans="1:65" s="11" customFormat="1" ht="29.25" customHeight="1" x14ac:dyDescent="0.25">
      <c r="A153" s="132"/>
      <c r="B153" s="133"/>
      <c r="C153" s="134" t="s">
        <v>140</v>
      </c>
      <c r="D153" s="135" t="s">
        <v>60</v>
      </c>
      <c r="E153" s="135" t="s">
        <v>56</v>
      </c>
      <c r="F153" s="135" t="s">
        <v>57</v>
      </c>
      <c r="G153" s="135" t="s">
        <v>141</v>
      </c>
      <c r="H153" s="135" t="s">
        <v>142</v>
      </c>
      <c r="I153" s="135" t="s">
        <v>143</v>
      </c>
      <c r="J153" s="136" t="s">
        <v>110</v>
      </c>
      <c r="K153" s="137" t="s">
        <v>144</v>
      </c>
      <c r="L153" s="138"/>
      <c r="M153" s="59" t="s">
        <v>1</v>
      </c>
      <c r="N153" s="60" t="s">
        <v>39</v>
      </c>
      <c r="O153" s="60" t="s">
        <v>145</v>
      </c>
      <c r="P153" s="60" t="s">
        <v>146</v>
      </c>
      <c r="Q153" s="60" t="s">
        <v>147</v>
      </c>
      <c r="R153" s="60" t="s">
        <v>148</v>
      </c>
      <c r="S153" s="60" t="s">
        <v>149</v>
      </c>
      <c r="T153" s="61" t="s">
        <v>150</v>
      </c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</row>
    <row r="154" spans="1:65" s="2" customFormat="1" ht="22.95" customHeight="1" x14ac:dyDescent="0.4">
      <c r="A154" s="29"/>
      <c r="B154" s="30"/>
      <c r="C154" s="66" t="s">
        <v>106</v>
      </c>
      <c r="D154" s="29"/>
      <c r="E154" s="29"/>
      <c r="F154" s="29"/>
      <c r="G154" s="29"/>
      <c r="H154" s="29"/>
      <c r="I154" s="29"/>
      <c r="J154" s="139">
        <f>BK154</f>
        <v>0</v>
      </c>
      <c r="K154" s="29"/>
      <c r="L154" s="30"/>
      <c r="M154" s="62"/>
      <c r="N154" s="53"/>
      <c r="O154" s="63"/>
      <c r="P154" s="140">
        <f>P155+P237+P371+P429</f>
        <v>0</v>
      </c>
      <c r="Q154" s="63"/>
      <c r="R154" s="140">
        <f>R155+R237+R371+R429</f>
        <v>501.30648643999984</v>
      </c>
      <c r="S154" s="63"/>
      <c r="T154" s="141">
        <f>T155+T237+T371+T429</f>
        <v>1.1760000000000002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T154" s="14" t="s">
        <v>74</v>
      </c>
      <c r="AU154" s="14" t="s">
        <v>112</v>
      </c>
      <c r="BK154" s="142">
        <f>BK155+BK237+BK371+BK429</f>
        <v>0</v>
      </c>
    </row>
    <row r="155" spans="1:65" s="12" customFormat="1" ht="25.95" customHeight="1" x14ac:dyDescent="0.35">
      <c r="B155" s="143"/>
      <c r="D155" s="144" t="s">
        <v>74</v>
      </c>
      <c r="E155" s="145" t="s">
        <v>151</v>
      </c>
      <c r="F155" s="145" t="s">
        <v>152</v>
      </c>
      <c r="I155" s="146"/>
      <c r="J155" s="147">
        <f>BK155</f>
        <v>0</v>
      </c>
      <c r="L155" s="143"/>
      <c r="M155" s="148"/>
      <c r="N155" s="149"/>
      <c r="O155" s="149"/>
      <c r="P155" s="150">
        <f>P156+P172+P182+P188+P190+P193+P210+P225+P235</f>
        <v>0</v>
      </c>
      <c r="Q155" s="149"/>
      <c r="R155" s="150">
        <f>R156+R172+R182+R188+R190+R193+R210+R225+R235</f>
        <v>456.88588953999988</v>
      </c>
      <c r="S155" s="149"/>
      <c r="T155" s="151">
        <f>T156+T172+T182+T188+T190+T193+T210+T225+T235</f>
        <v>0.64800000000000002</v>
      </c>
      <c r="AR155" s="144" t="s">
        <v>83</v>
      </c>
      <c r="AT155" s="152" t="s">
        <v>74</v>
      </c>
      <c r="AU155" s="152" t="s">
        <v>75</v>
      </c>
      <c r="AY155" s="144" t="s">
        <v>153</v>
      </c>
      <c r="BK155" s="153">
        <f>BK156+BK172+BK182+BK188+BK190+BK193+BK210+BK225+BK235</f>
        <v>0</v>
      </c>
    </row>
    <row r="156" spans="1:65" s="12" customFormat="1" ht="22.95" customHeight="1" x14ac:dyDescent="0.3">
      <c r="B156" s="143"/>
      <c r="D156" s="144" t="s">
        <v>74</v>
      </c>
      <c r="E156" s="154" t="s">
        <v>83</v>
      </c>
      <c r="F156" s="154" t="s">
        <v>154</v>
      </c>
      <c r="I156" s="146"/>
      <c r="J156" s="155">
        <f>BK156</f>
        <v>0</v>
      </c>
      <c r="L156" s="143"/>
      <c r="M156" s="148"/>
      <c r="N156" s="149"/>
      <c r="O156" s="149"/>
      <c r="P156" s="150">
        <f>SUM(P157:P171)</f>
        <v>0</v>
      </c>
      <c r="Q156" s="149"/>
      <c r="R156" s="150">
        <f>SUM(R157:R171)</f>
        <v>164.209</v>
      </c>
      <c r="S156" s="149"/>
      <c r="T156" s="151">
        <f>SUM(T157:T171)</f>
        <v>0</v>
      </c>
      <c r="AR156" s="144" t="s">
        <v>83</v>
      </c>
      <c r="AT156" s="152" t="s">
        <v>74</v>
      </c>
      <c r="AU156" s="152" t="s">
        <v>83</v>
      </c>
      <c r="AY156" s="144" t="s">
        <v>153</v>
      </c>
      <c r="BK156" s="153">
        <f>SUM(BK157:BK171)</f>
        <v>0</v>
      </c>
    </row>
    <row r="157" spans="1:65" s="2" customFormat="1" ht="21.75" customHeight="1" x14ac:dyDescent="0.25">
      <c r="A157" s="29"/>
      <c r="B157" s="121"/>
      <c r="C157" s="156" t="s">
        <v>83</v>
      </c>
      <c r="D157" s="156" t="s">
        <v>155</v>
      </c>
      <c r="E157" s="157"/>
      <c r="F157" s="158" t="s">
        <v>156</v>
      </c>
      <c r="G157" s="159" t="s">
        <v>157</v>
      </c>
      <c r="H157" s="160">
        <v>18.899999999999999</v>
      </c>
      <c r="I157" s="161"/>
      <c r="J157" s="160">
        <f t="shared" ref="J157:J171" si="5">ROUND(I157*H157,3)</f>
        <v>0</v>
      </c>
      <c r="K157" s="162"/>
      <c r="L157" s="30"/>
      <c r="M157" s="163" t="s">
        <v>1</v>
      </c>
      <c r="N157" s="164" t="s">
        <v>41</v>
      </c>
      <c r="O157" s="55"/>
      <c r="P157" s="165">
        <f t="shared" ref="P157:P171" si="6">O157*H157</f>
        <v>0</v>
      </c>
      <c r="Q157" s="165">
        <v>0</v>
      </c>
      <c r="R157" s="165">
        <f t="shared" ref="R157:R171" si="7">Q157*H157</f>
        <v>0</v>
      </c>
      <c r="S157" s="165">
        <v>0</v>
      </c>
      <c r="T157" s="166">
        <f t="shared" ref="T157:T171" si="8"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7" t="s">
        <v>158</v>
      </c>
      <c r="AT157" s="167" t="s">
        <v>155</v>
      </c>
      <c r="AU157" s="167" t="s">
        <v>131</v>
      </c>
      <c r="AY157" s="14" t="s">
        <v>153</v>
      </c>
      <c r="BE157" s="168">
        <f t="shared" ref="BE157:BE171" si="9">IF(N157="základná",J157,0)</f>
        <v>0</v>
      </c>
      <c r="BF157" s="168">
        <f t="shared" ref="BF157:BF171" si="10">IF(N157="znížená",J157,0)</f>
        <v>0</v>
      </c>
      <c r="BG157" s="168">
        <f t="shared" ref="BG157:BG171" si="11">IF(N157="zákl. prenesená",J157,0)</f>
        <v>0</v>
      </c>
      <c r="BH157" s="168">
        <f t="shared" ref="BH157:BH171" si="12">IF(N157="zníž. prenesená",J157,0)</f>
        <v>0</v>
      </c>
      <c r="BI157" s="168">
        <f t="shared" ref="BI157:BI171" si="13">IF(N157="nulová",J157,0)</f>
        <v>0</v>
      </c>
      <c r="BJ157" s="14" t="s">
        <v>131</v>
      </c>
      <c r="BK157" s="169">
        <f t="shared" ref="BK157:BK171" si="14">ROUND(I157*H157,3)</f>
        <v>0</v>
      </c>
      <c r="BL157" s="14" t="s">
        <v>158</v>
      </c>
      <c r="BM157" s="167" t="s">
        <v>454</v>
      </c>
    </row>
    <row r="158" spans="1:65" s="2" customFormat="1" ht="21.75" customHeight="1" x14ac:dyDescent="0.25">
      <c r="A158" s="29"/>
      <c r="B158" s="121"/>
      <c r="C158" s="156" t="s">
        <v>131</v>
      </c>
      <c r="D158" s="156" t="s">
        <v>155</v>
      </c>
      <c r="E158" s="157"/>
      <c r="F158" s="158" t="s">
        <v>455</v>
      </c>
      <c r="G158" s="159" t="s">
        <v>157</v>
      </c>
      <c r="H158" s="160">
        <v>18.899999999999999</v>
      </c>
      <c r="I158" s="161"/>
      <c r="J158" s="160">
        <f t="shared" si="5"/>
        <v>0</v>
      </c>
      <c r="K158" s="162"/>
      <c r="L158" s="30"/>
      <c r="M158" s="163" t="s">
        <v>1</v>
      </c>
      <c r="N158" s="164" t="s">
        <v>41</v>
      </c>
      <c r="O158" s="55"/>
      <c r="P158" s="165">
        <f t="shared" si="6"/>
        <v>0</v>
      </c>
      <c r="Q158" s="165">
        <v>0</v>
      </c>
      <c r="R158" s="165">
        <f t="shared" si="7"/>
        <v>0</v>
      </c>
      <c r="S158" s="165">
        <v>0</v>
      </c>
      <c r="T158" s="166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7" t="s">
        <v>158</v>
      </c>
      <c r="AT158" s="167" t="s">
        <v>155</v>
      </c>
      <c r="AU158" s="167" t="s">
        <v>131</v>
      </c>
      <c r="AY158" s="14" t="s">
        <v>153</v>
      </c>
      <c r="BE158" s="168">
        <f t="shared" si="9"/>
        <v>0</v>
      </c>
      <c r="BF158" s="168">
        <f t="shared" si="10"/>
        <v>0</v>
      </c>
      <c r="BG158" s="168">
        <f t="shared" si="11"/>
        <v>0</v>
      </c>
      <c r="BH158" s="168">
        <f t="shared" si="12"/>
        <v>0</v>
      </c>
      <c r="BI158" s="168">
        <f t="shared" si="13"/>
        <v>0</v>
      </c>
      <c r="BJ158" s="14" t="s">
        <v>131</v>
      </c>
      <c r="BK158" s="169">
        <f t="shared" si="14"/>
        <v>0</v>
      </c>
      <c r="BL158" s="14" t="s">
        <v>158</v>
      </c>
      <c r="BM158" s="167" t="s">
        <v>456</v>
      </c>
    </row>
    <row r="159" spans="1:65" s="2" customFormat="1" ht="21.75" customHeight="1" x14ac:dyDescent="0.25">
      <c r="A159" s="29"/>
      <c r="B159" s="121"/>
      <c r="C159" s="156" t="s">
        <v>162</v>
      </c>
      <c r="D159" s="156" t="s">
        <v>155</v>
      </c>
      <c r="E159" s="157"/>
      <c r="F159" s="158" t="s">
        <v>457</v>
      </c>
      <c r="G159" s="159" t="s">
        <v>157</v>
      </c>
      <c r="H159" s="160">
        <v>231.72</v>
      </c>
      <c r="I159" s="161"/>
      <c r="J159" s="160">
        <f t="shared" si="5"/>
        <v>0</v>
      </c>
      <c r="K159" s="162"/>
      <c r="L159" s="30"/>
      <c r="M159" s="163" t="s">
        <v>1</v>
      </c>
      <c r="N159" s="164" t="s">
        <v>41</v>
      </c>
      <c r="O159" s="55"/>
      <c r="P159" s="165">
        <f t="shared" si="6"/>
        <v>0</v>
      </c>
      <c r="Q159" s="165">
        <v>0</v>
      </c>
      <c r="R159" s="165">
        <f t="shared" si="7"/>
        <v>0</v>
      </c>
      <c r="S159" s="165">
        <v>0</v>
      </c>
      <c r="T159" s="166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7" t="s">
        <v>158</v>
      </c>
      <c r="AT159" s="167" t="s">
        <v>155</v>
      </c>
      <c r="AU159" s="167" t="s">
        <v>131</v>
      </c>
      <c r="AY159" s="14" t="s">
        <v>153</v>
      </c>
      <c r="BE159" s="168">
        <f t="shared" si="9"/>
        <v>0</v>
      </c>
      <c r="BF159" s="168">
        <f t="shared" si="10"/>
        <v>0</v>
      </c>
      <c r="BG159" s="168">
        <f t="shared" si="11"/>
        <v>0</v>
      </c>
      <c r="BH159" s="168">
        <f t="shared" si="12"/>
        <v>0</v>
      </c>
      <c r="BI159" s="168">
        <f t="shared" si="13"/>
        <v>0</v>
      </c>
      <c r="BJ159" s="14" t="s">
        <v>131</v>
      </c>
      <c r="BK159" s="169">
        <f t="shared" si="14"/>
        <v>0</v>
      </c>
      <c r="BL159" s="14" t="s">
        <v>158</v>
      </c>
      <c r="BM159" s="167" t="s">
        <v>458</v>
      </c>
    </row>
    <row r="160" spans="1:65" s="2" customFormat="1" ht="33" customHeight="1" x14ac:dyDescent="0.25">
      <c r="A160" s="29"/>
      <c r="B160" s="121"/>
      <c r="C160" s="156" t="s">
        <v>158</v>
      </c>
      <c r="D160" s="156" t="s">
        <v>155</v>
      </c>
      <c r="E160" s="157"/>
      <c r="F160" s="158" t="s">
        <v>459</v>
      </c>
      <c r="G160" s="159" t="s">
        <v>157</v>
      </c>
      <c r="H160" s="160">
        <v>231.75</v>
      </c>
      <c r="I160" s="161"/>
      <c r="J160" s="160">
        <f t="shared" si="5"/>
        <v>0</v>
      </c>
      <c r="K160" s="162"/>
      <c r="L160" s="30"/>
      <c r="M160" s="163" t="s">
        <v>1</v>
      </c>
      <c r="N160" s="164" t="s">
        <v>41</v>
      </c>
      <c r="O160" s="55"/>
      <c r="P160" s="165">
        <f t="shared" si="6"/>
        <v>0</v>
      </c>
      <c r="Q160" s="165">
        <v>0</v>
      </c>
      <c r="R160" s="165">
        <f t="shared" si="7"/>
        <v>0</v>
      </c>
      <c r="S160" s="165">
        <v>0</v>
      </c>
      <c r="T160" s="166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7" t="s">
        <v>158</v>
      </c>
      <c r="AT160" s="167" t="s">
        <v>155</v>
      </c>
      <c r="AU160" s="167" t="s">
        <v>131</v>
      </c>
      <c r="AY160" s="14" t="s">
        <v>153</v>
      </c>
      <c r="BE160" s="168">
        <f t="shared" si="9"/>
        <v>0</v>
      </c>
      <c r="BF160" s="168">
        <f t="shared" si="10"/>
        <v>0</v>
      </c>
      <c r="BG160" s="168">
        <f t="shared" si="11"/>
        <v>0</v>
      </c>
      <c r="BH160" s="168">
        <f t="shared" si="12"/>
        <v>0</v>
      </c>
      <c r="BI160" s="168">
        <f t="shared" si="13"/>
        <v>0</v>
      </c>
      <c r="BJ160" s="14" t="s">
        <v>131</v>
      </c>
      <c r="BK160" s="169">
        <f t="shared" si="14"/>
        <v>0</v>
      </c>
      <c r="BL160" s="14" t="s">
        <v>158</v>
      </c>
      <c r="BM160" s="167" t="s">
        <v>460</v>
      </c>
    </row>
    <row r="161" spans="1:65" s="2" customFormat="1" ht="21.75" customHeight="1" x14ac:dyDescent="0.25">
      <c r="A161" s="29"/>
      <c r="B161" s="121"/>
      <c r="C161" s="156" t="s">
        <v>167</v>
      </c>
      <c r="D161" s="156" t="s">
        <v>155</v>
      </c>
      <c r="E161" s="157"/>
      <c r="F161" s="158" t="s">
        <v>461</v>
      </c>
      <c r="G161" s="159" t="s">
        <v>157</v>
      </c>
      <c r="H161" s="160">
        <v>21.87</v>
      </c>
      <c r="I161" s="161"/>
      <c r="J161" s="160">
        <f t="shared" si="5"/>
        <v>0</v>
      </c>
      <c r="K161" s="162"/>
      <c r="L161" s="30"/>
      <c r="M161" s="163" t="s">
        <v>1</v>
      </c>
      <c r="N161" s="164" t="s">
        <v>41</v>
      </c>
      <c r="O161" s="55"/>
      <c r="P161" s="165">
        <f t="shared" si="6"/>
        <v>0</v>
      </c>
      <c r="Q161" s="165">
        <v>0</v>
      </c>
      <c r="R161" s="165">
        <f t="shared" si="7"/>
        <v>0</v>
      </c>
      <c r="S161" s="165">
        <v>0</v>
      </c>
      <c r="T161" s="166">
        <f t="shared" si="8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7" t="s">
        <v>158</v>
      </c>
      <c r="AT161" s="167" t="s">
        <v>155</v>
      </c>
      <c r="AU161" s="167" t="s">
        <v>131</v>
      </c>
      <c r="AY161" s="14" t="s">
        <v>153</v>
      </c>
      <c r="BE161" s="168">
        <f t="shared" si="9"/>
        <v>0</v>
      </c>
      <c r="BF161" s="168">
        <f t="shared" si="10"/>
        <v>0</v>
      </c>
      <c r="BG161" s="168">
        <f t="shared" si="11"/>
        <v>0</v>
      </c>
      <c r="BH161" s="168">
        <f t="shared" si="12"/>
        <v>0</v>
      </c>
      <c r="BI161" s="168">
        <f t="shared" si="13"/>
        <v>0</v>
      </c>
      <c r="BJ161" s="14" t="s">
        <v>131</v>
      </c>
      <c r="BK161" s="169">
        <f t="shared" si="14"/>
        <v>0</v>
      </c>
      <c r="BL161" s="14" t="s">
        <v>158</v>
      </c>
      <c r="BM161" s="167" t="s">
        <v>462</v>
      </c>
    </row>
    <row r="162" spans="1:65" s="2" customFormat="1" ht="21.75" customHeight="1" x14ac:dyDescent="0.25">
      <c r="A162" s="29"/>
      <c r="B162" s="121"/>
      <c r="C162" s="156" t="s">
        <v>170</v>
      </c>
      <c r="D162" s="156" t="s">
        <v>155</v>
      </c>
      <c r="E162" s="157"/>
      <c r="F162" s="158" t="s">
        <v>463</v>
      </c>
      <c r="G162" s="159" t="s">
        <v>157</v>
      </c>
      <c r="H162" s="160">
        <v>21.87</v>
      </c>
      <c r="I162" s="161"/>
      <c r="J162" s="160">
        <f t="shared" si="5"/>
        <v>0</v>
      </c>
      <c r="K162" s="162"/>
      <c r="L162" s="30"/>
      <c r="M162" s="163" t="s">
        <v>1</v>
      </c>
      <c r="N162" s="164" t="s">
        <v>41</v>
      </c>
      <c r="O162" s="55"/>
      <c r="P162" s="165">
        <f t="shared" si="6"/>
        <v>0</v>
      </c>
      <c r="Q162" s="165">
        <v>0</v>
      </c>
      <c r="R162" s="165">
        <f t="shared" si="7"/>
        <v>0</v>
      </c>
      <c r="S162" s="165">
        <v>0</v>
      </c>
      <c r="T162" s="166">
        <f t="shared" si="8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7" t="s">
        <v>158</v>
      </c>
      <c r="AT162" s="167" t="s">
        <v>155</v>
      </c>
      <c r="AU162" s="167" t="s">
        <v>131</v>
      </c>
      <c r="AY162" s="14" t="s">
        <v>153</v>
      </c>
      <c r="BE162" s="168">
        <f t="shared" si="9"/>
        <v>0</v>
      </c>
      <c r="BF162" s="168">
        <f t="shared" si="10"/>
        <v>0</v>
      </c>
      <c r="BG162" s="168">
        <f t="shared" si="11"/>
        <v>0</v>
      </c>
      <c r="BH162" s="168">
        <f t="shared" si="12"/>
        <v>0</v>
      </c>
      <c r="BI162" s="168">
        <f t="shared" si="13"/>
        <v>0</v>
      </c>
      <c r="BJ162" s="14" t="s">
        <v>131</v>
      </c>
      <c r="BK162" s="169">
        <f t="shared" si="14"/>
        <v>0</v>
      </c>
      <c r="BL162" s="14" t="s">
        <v>158</v>
      </c>
      <c r="BM162" s="167" t="s">
        <v>464</v>
      </c>
    </row>
    <row r="163" spans="1:65" s="2" customFormat="1" ht="21.75" customHeight="1" x14ac:dyDescent="0.25">
      <c r="A163" s="29"/>
      <c r="B163" s="121"/>
      <c r="C163" s="156" t="s">
        <v>173</v>
      </c>
      <c r="D163" s="156" t="s">
        <v>155</v>
      </c>
      <c r="E163" s="157"/>
      <c r="F163" s="158" t="s">
        <v>465</v>
      </c>
      <c r="G163" s="159" t="s">
        <v>157</v>
      </c>
      <c r="H163" s="160">
        <v>2.85</v>
      </c>
      <c r="I163" s="161"/>
      <c r="J163" s="160">
        <f t="shared" si="5"/>
        <v>0</v>
      </c>
      <c r="K163" s="162"/>
      <c r="L163" s="30"/>
      <c r="M163" s="163" t="s">
        <v>1</v>
      </c>
      <c r="N163" s="164" t="s">
        <v>41</v>
      </c>
      <c r="O163" s="55"/>
      <c r="P163" s="165">
        <f t="shared" si="6"/>
        <v>0</v>
      </c>
      <c r="Q163" s="165">
        <v>0</v>
      </c>
      <c r="R163" s="165">
        <f t="shared" si="7"/>
        <v>0</v>
      </c>
      <c r="S163" s="165">
        <v>0</v>
      </c>
      <c r="T163" s="166">
        <f t="shared" si="8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7" t="s">
        <v>158</v>
      </c>
      <c r="AT163" s="167" t="s">
        <v>155</v>
      </c>
      <c r="AU163" s="167" t="s">
        <v>131</v>
      </c>
      <c r="AY163" s="14" t="s">
        <v>153</v>
      </c>
      <c r="BE163" s="168">
        <f t="shared" si="9"/>
        <v>0</v>
      </c>
      <c r="BF163" s="168">
        <f t="shared" si="10"/>
        <v>0</v>
      </c>
      <c r="BG163" s="168">
        <f t="shared" si="11"/>
        <v>0</v>
      </c>
      <c r="BH163" s="168">
        <f t="shared" si="12"/>
        <v>0</v>
      </c>
      <c r="BI163" s="168">
        <f t="shared" si="13"/>
        <v>0</v>
      </c>
      <c r="BJ163" s="14" t="s">
        <v>131</v>
      </c>
      <c r="BK163" s="169">
        <f t="shared" si="14"/>
        <v>0</v>
      </c>
      <c r="BL163" s="14" t="s">
        <v>158</v>
      </c>
      <c r="BM163" s="167" t="s">
        <v>466</v>
      </c>
    </row>
    <row r="164" spans="1:65" s="2" customFormat="1" ht="21.75" customHeight="1" x14ac:dyDescent="0.25">
      <c r="A164" s="29"/>
      <c r="B164" s="121"/>
      <c r="C164" s="156" t="s">
        <v>176</v>
      </c>
      <c r="D164" s="156" t="s">
        <v>155</v>
      </c>
      <c r="E164" s="157"/>
      <c r="F164" s="158" t="s">
        <v>467</v>
      </c>
      <c r="G164" s="159" t="s">
        <v>157</v>
      </c>
      <c r="H164" s="160">
        <v>2.85</v>
      </c>
      <c r="I164" s="161"/>
      <c r="J164" s="160">
        <f t="shared" si="5"/>
        <v>0</v>
      </c>
      <c r="K164" s="162"/>
      <c r="L164" s="30"/>
      <c r="M164" s="163" t="s">
        <v>1</v>
      </c>
      <c r="N164" s="164" t="s">
        <v>41</v>
      </c>
      <c r="O164" s="55"/>
      <c r="P164" s="165">
        <f t="shared" si="6"/>
        <v>0</v>
      </c>
      <c r="Q164" s="165">
        <v>0</v>
      </c>
      <c r="R164" s="165">
        <f t="shared" si="7"/>
        <v>0</v>
      </c>
      <c r="S164" s="165">
        <v>0</v>
      </c>
      <c r="T164" s="166">
        <f t="shared" si="8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7" t="s">
        <v>158</v>
      </c>
      <c r="AT164" s="167" t="s">
        <v>155</v>
      </c>
      <c r="AU164" s="167" t="s">
        <v>131</v>
      </c>
      <c r="AY164" s="14" t="s">
        <v>153</v>
      </c>
      <c r="BE164" s="168">
        <f t="shared" si="9"/>
        <v>0</v>
      </c>
      <c r="BF164" s="168">
        <f t="shared" si="10"/>
        <v>0</v>
      </c>
      <c r="BG164" s="168">
        <f t="shared" si="11"/>
        <v>0</v>
      </c>
      <c r="BH164" s="168">
        <f t="shared" si="12"/>
        <v>0</v>
      </c>
      <c r="BI164" s="168">
        <f t="shared" si="13"/>
        <v>0</v>
      </c>
      <c r="BJ164" s="14" t="s">
        <v>131</v>
      </c>
      <c r="BK164" s="169">
        <f t="shared" si="14"/>
        <v>0</v>
      </c>
      <c r="BL164" s="14" t="s">
        <v>158</v>
      </c>
      <c r="BM164" s="167" t="s">
        <v>468</v>
      </c>
    </row>
    <row r="165" spans="1:65" s="2" customFormat="1" ht="33" customHeight="1" x14ac:dyDescent="0.25">
      <c r="A165" s="29"/>
      <c r="B165" s="121"/>
      <c r="C165" s="156" t="s">
        <v>180</v>
      </c>
      <c r="D165" s="156" t="s">
        <v>155</v>
      </c>
      <c r="E165" s="157"/>
      <c r="F165" s="158" t="s">
        <v>469</v>
      </c>
      <c r="G165" s="159" t="s">
        <v>157</v>
      </c>
      <c r="H165" s="160">
        <v>81.495000000000005</v>
      </c>
      <c r="I165" s="161"/>
      <c r="J165" s="160">
        <f t="shared" si="5"/>
        <v>0</v>
      </c>
      <c r="K165" s="162"/>
      <c r="L165" s="30"/>
      <c r="M165" s="163" t="s">
        <v>1</v>
      </c>
      <c r="N165" s="164" t="s">
        <v>41</v>
      </c>
      <c r="O165" s="55"/>
      <c r="P165" s="165">
        <f t="shared" si="6"/>
        <v>0</v>
      </c>
      <c r="Q165" s="165">
        <v>0</v>
      </c>
      <c r="R165" s="165">
        <f t="shared" si="7"/>
        <v>0</v>
      </c>
      <c r="S165" s="165">
        <v>0</v>
      </c>
      <c r="T165" s="166">
        <f t="shared" si="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7" t="s">
        <v>158</v>
      </c>
      <c r="AT165" s="167" t="s">
        <v>155</v>
      </c>
      <c r="AU165" s="167" t="s">
        <v>131</v>
      </c>
      <c r="AY165" s="14" t="s">
        <v>153</v>
      </c>
      <c r="BE165" s="168">
        <f t="shared" si="9"/>
        <v>0</v>
      </c>
      <c r="BF165" s="168">
        <f t="shared" si="10"/>
        <v>0</v>
      </c>
      <c r="BG165" s="168">
        <f t="shared" si="11"/>
        <v>0</v>
      </c>
      <c r="BH165" s="168">
        <f t="shared" si="12"/>
        <v>0</v>
      </c>
      <c r="BI165" s="168">
        <f t="shared" si="13"/>
        <v>0</v>
      </c>
      <c r="BJ165" s="14" t="s">
        <v>131</v>
      </c>
      <c r="BK165" s="169">
        <f t="shared" si="14"/>
        <v>0</v>
      </c>
      <c r="BL165" s="14" t="s">
        <v>158</v>
      </c>
      <c r="BM165" s="167" t="s">
        <v>470</v>
      </c>
    </row>
    <row r="166" spans="1:65" s="2" customFormat="1" ht="21.75" customHeight="1" x14ac:dyDescent="0.25">
      <c r="A166" s="29"/>
      <c r="B166" s="121"/>
      <c r="C166" s="156" t="s">
        <v>183</v>
      </c>
      <c r="D166" s="156" t="s">
        <v>155</v>
      </c>
      <c r="E166" s="157"/>
      <c r="F166" s="158" t="s">
        <v>471</v>
      </c>
      <c r="G166" s="159" t="s">
        <v>157</v>
      </c>
      <c r="H166" s="160">
        <v>81.495000000000005</v>
      </c>
      <c r="I166" s="161"/>
      <c r="J166" s="160">
        <f t="shared" si="5"/>
        <v>0</v>
      </c>
      <c r="K166" s="162"/>
      <c r="L166" s="30"/>
      <c r="M166" s="163" t="s">
        <v>1</v>
      </c>
      <c r="N166" s="164" t="s">
        <v>41</v>
      </c>
      <c r="O166" s="55"/>
      <c r="P166" s="165">
        <f t="shared" si="6"/>
        <v>0</v>
      </c>
      <c r="Q166" s="165">
        <v>0</v>
      </c>
      <c r="R166" s="165">
        <f t="shared" si="7"/>
        <v>0</v>
      </c>
      <c r="S166" s="165">
        <v>0</v>
      </c>
      <c r="T166" s="166">
        <f t="shared" si="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7" t="s">
        <v>158</v>
      </c>
      <c r="AT166" s="167" t="s">
        <v>155</v>
      </c>
      <c r="AU166" s="167" t="s">
        <v>131</v>
      </c>
      <c r="AY166" s="14" t="s">
        <v>153</v>
      </c>
      <c r="BE166" s="168">
        <f t="shared" si="9"/>
        <v>0</v>
      </c>
      <c r="BF166" s="168">
        <f t="shared" si="10"/>
        <v>0</v>
      </c>
      <c r="BG166" s="168">
        <f t="shared" si="11"/>
        <v>0</v>
      </c>
      <c r="BH166" s="168">
        <f t="shared" si="12"/>
        <v>0</v>
      </c>
      <c r="BI166" s="168">
        <f t="shared" si="13"/>
        <v>0</v>
      </c>
      <c r="BJ166" s="14" t="s">
        <v>131</v>
      </c>
      <c r="BK166" s="169">
        <f t="shared" si="14"/>
        <v>0</v>
      </c>
      <c r="BL166" s="14" t="s">
        <v>158</v>
      </c>
      <c r="BM166" s="167" t="s">
        <v>472</v>
      </c>
    </row>
    <row r="167" spans="1:65" s="2" customFormat="1" ht="33" customHeight="1" x14ac:dyDescent="0.25">
      <c r="A167" s="29"/>
      <c r="B167" s="121"/>
      <c r="C167" s="156" t="s">
        <v>191</v>
      </c>
      <c r="D167" s="156" t="s">
        <v>155</v>
      </c>
      <c r="E167" s="157"/>
      <c r="F167" s="158" t="s">
        <v>473</v>
      </c>
      <c r="G167" s="159" t="s">
        <v>157</v>
      </c>
      <c r="H167" s="160">
        <v>180.15</v>
      </c>
      <c r="I167" s="161"/>
      <c r="J167" s="160">
        <f t="shared" si="5"/>
        <v>0</v>
      </c>
      <c r="K167" s="162"/>
      <c r="L167" s="30"/>
      <c r="M167" s="163" t="s">
        <v>1</v>
      </c>
      <c r="N167" s="164" t="s">
        <v>41</v>
      </c>
      <c r="O167" s="55"/>
      <c r="P167" s="165">
        <f t="shared" si="6"/>
        <v>0</v>
      </c>
      <c r="Q167" s="165">
        <v>0</v>
      </c>
      <c r="R167" s="165">
        <f t="shared" si="7"/>
        <v>0</v>
      </c>
      <c r="S167" s="165">
        <v>0</v>
      </c>
      <c r="T167" s="166">
        <f t="shared" si="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7" t="s">
        <v>158</v>
      </c>
      <c r="AT167" s="167" t="s">
        <v>155</v>
      </c>
      <c r="AU167" s="167" t="s">
        <v>131</v>
      </c>
      <c r="AY167" s="14" t="s">
        <v>153</v>
      </c>
      <c r="BE167" s="168">
        <f t="shared" si="9"/>
        <v>0</v>
      </c>
      <c r="BF167" s="168">
        <f t="shared" si="10"/>
        <v>0</v>
      </c>
      <c r="BG167" s="168">
        <f t="shared" si="11"/>
        <v>0</v>
      </c>
      <c r="BH167" s="168">
        <f t="shared" si="12"/>
        <v>0</v>
      </c>
      <c r="BI167" s="168">
        <f t="shared" si="13"/>
        <v>0</v>
      </c>
      <c r="BJ167" s="14" t="s">
        <v>131</v>
      </c>
      <c r="BK167" s="169">
        <f t="shared" si="14"/>
        <v>0</v>
      </c>
      <c r="BL167" s="14" t="s">
        <v>158</v>
      </c>
      <c r="BM167" s="167" t="s">
        <v>474</v>
      </c>
    </row>
    <row r="168" spans="1:65" s="2" customFormat="1" ht="16.5" customHeight="1" x14ac:dyDescent="0.25">
      <c r="A168" s="29"/>
      <c r="B168" s="121"/>
      <c r="C168" s="170" t="s">
        <v>475</v>
      </c>
      <c r="D168" s="170" t="s">
        <v>195</v>
      </c>
      <c r="E168" s="171"/>
      <c r="F168" s="172" t="s">
        <v>476</v>
      </c>
      <c r="G168" s="173" t="s">
        <v>178</v>
      </c>
      <c r="H168" s="174">
        <v>80.040999999999997</v>
      </c>
      <c r="I168" s="175"/>
      <c r="J168" s="174">
        <f t="shared" si="5"/>
        <v>0</v>
      </c>
      <c r="K168" s="176"/>
      <c r="L168" s="177"/>
      <c r="M168" s="178" t="s">
        <v>1</v>
      </c>
      <c r="N168" s="179" t="s">
        <v>41</v>
      </c>
      <c r="O168" s="55"/>
      <c r="P168" s="165">
        <f t="shared" si="6"/>
        <v>0</v>
      </c>
      <c r="Q168" s="165">
        <v>1</v>
      </c>
      <c r="R168" s="165">
        <f t="shared" si="7"/>
        <v>80.040999999999997</v>
      </c>
      <c r="S168" s="165">
        <v>0</v>
      </c>
      <c r="T168" s="166">
        <f t="shared" si="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7" t="s">
        <v>176</v>
      </c>
      <c r="AT168" s="167" t="s">
        <v>195</v>
      </c>
      <c r="AU168" s="167" t="s">
        <v>131</v>
      </c>
      <c r="AY168" s="14" t="s">
        <v>153</v>
      </c>
      <c r="BE168" s="168">
        <f t="shared" si="9"/>
        <v>0</v>
      </c>
      <c r="BF168" s="168">
        <f t="shared" si="10"/>
        <v>0</v>
      </c>
      <c r="BG168" s="168">
        <f t="shared" si="11"/>
        <v>0</v>
      </c>
      <c r="BH168" s="168">
        <f t="shared" si="12"/>
        <v>0</v>
      </c>
      <c r="BI168" s="168">
        <f t="shared" si="13"/>
        <v>0</v>
      </c>
      <c r="BJ168" s="14" t="s">
        <v>131</v>
      </c>
      <c r="BK168" s="169">
        <f t="shared" si="14"/>
        <v>0</v>
      </c>
      <c r="BL168" s="14" t="s">
        <v>158</v>
      </c>
      <c r="BM168" s="167" t="s">
        <v>477</v>
      </c>
    </row>
    <row r="169" spans="1:65" s="2" customFormat="1" ht="21.75" customHeight="1" x14ac:dyDescent="0.25">
      <c r="A169" s="29"/>
      <c r="B169" s="121"/>
      <c r="C169" s="156" t="s">
        <v>194</v>
      </c>
      <c r="D169" s="156" t="s">
        <v>155</v>
      </c>
      <c r="E169" s="157"/>
      <c r="F169" s="158" t="s">
        <v>478</v>
      </c>
      <c r="G169" s="159" t="s">
        <v>157</v>
      </c>
      <c r="H169" s="160">
        <v>50.4</v>
      </c>
      <c r="I169" s="161"/>
      <c r="J169" s="160">
        <f t="shared" si="5"/>
        <v>0</v>
      </c>
      <c r="K169" s="162"/>
      <c r="L169" s="30"/>
      <c r="M169" s="163" t="s">
        <v>1</v>
      </c>
      <c r="N169" s="164" t="s">
        <v>41</v>
      </c>
      <c r="O169" s="55"/>
      <c r="P169" s="165">
        <f t="shared" si="6"/>
        <v>0</v>
      </c>
      <c r="Q169" s="165">
        <v>0</v>
      </c>
      <c r="R169" s="165">
        <f t="shared" si="7"/>
        <v>0</v>
      </c>
      <c r="S169" s="165">
        <v>0</v>
      </c>
      <c r="T169" s="166">
        <f t="shared" si="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7" t="s">
        <v>158</v>
      </c>
      <c r="AT169" s="167" t="s">
        <v>155</v>
      </c>
      <c r="AU169" s="167" t="s">
        <v>131</v>
      </c>
      <c r="AY169" s="14" t="s">
        <v>153</v>
      </c>
      <c r="BE169" s="168">
        <f t="shared" si="9"/>
        <v>0</v>
      </c>
      <c r="BF169" s="168">
        <f t="shared" si="10"/>
        <v>0</v>
      </c>
      <c r="BG169" s="168">
        <f t="shared" si="11"/>
        <v>0</v>
      </c>
      <c r="BH169" s="168">
        <f t="shared" si="12"/>
        <v>0</v>
      </c>
      <c r="BI169" s="168">
        <f t="shared" si="13"/>
        <v>0</v>
      </c>
      <c r="BJ169" s="14" t="s">
        <v>131</v>
      </c>
      <c r="BK169" s="169">
        <f t="shared" si="14"/>
        <v>0</v>
      </c>
      <c r="BL169" s="14" t="s">
        <v>158</v>
      </c>
      <c r="BM169" s="167" t="s">
        <v>479</v>
      </c>
    </row>
    <row r="170" spans="1:65" s="2" customFormat="1" ht="16.5" customHeight="1" x14ac:dyDescent="0.25">
      <c r="A170" s="29"/>
      <c r="B170" s="121"/>
      <c r="C170" s="170" t="s">
        <v>198</v>
      </c>
      <c r="D170" s="170" t="s">
        <v>195</v>
      </c>
      <c r="E170" s="171"/>
      <c r="F170" s="172" t="s">
        <v>476</v>
      </c>
      <c r="G170" s="173" t="s">
        <v>178</v>
      </c>
      <c r="H170" s="174">
        <v>84.168000000000006</v>
      </c>
      <c r="I170" s="175"/>
      <c r="J170" s="174">
        <f t="shared" si="5"/>
        <v>0</v>
      </c>
      <c r="K170" s="176"/>
      <c r="L170" s="177"/>
      <c r="M170" s="178" t="s">
        <v>1</v>
      </c>
      <c r="N170" s="179" t="s">
        <v>41</v>
      </c>
      <c r="O170" s="55"/>
      <c r="P170" s="165">
        <f t="shared" si="6"/>
        <v>0</v>
      </c>
      <c r="Q170" s="165">
        <v>1</v>
      </c>
      <c r="R170" s="165">
        <f t="shared" si="7"/>
        <v>84.168000000000006</v>
      </c>
      <c r="S170" s="165">
        <v>0</v>
      </c>
      <c r="T170" s="166">
        <f t="shared" si="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7" t="s">
        <v>176</v>
      </c>
      <c r="AT170" s="167" t="s">
        <v>195</v>
      </c>
      <c r="AU170" s="167" t="s">
        <v>131</v>
      </c>
      <c r="AY170" s="14" t="s">
        <v>153</v>
      </c>
      <c r="BE170" s="168">
        <f t="shared" si="9"/>
        <v>0</v>
      </c>
      <c r="BF170" s="168">
        <f t="shared" si="10"/>
        <v>0</v>
      </c>
      <c r="BG170" s="168">
        <f t="shared" si="11"/>
        <v>0</v>
      </c>
      <c r="BH170" s="168">
        <f t="shared" si="12"/>
        <v>0</v>
      </c>
      <c r="BI170" s="168">
        <f t="shared" si="13"/>
        <v>0</v>
      </c>
      <c r="BJ170" s="14" t="s">
        <v>131</v>
      </c>
      <c r="BK170" s="169">
        <f t="shared" si="14"/>
        <v>0</v>
      </c>
      <c r="BL170" s="14" t="s">
        <v>158</v>
      </c>
      <c r="BM170" s="167" t="s">
        <v>480</v>
      </c>
    </row>
    <row r="171" spans="1:65" s="2" customFormat="1" ht="21.75" customHeight="1" x14ac:dyDescent="0.25">
      <c r="A171" s="29"/>
      <c r="B171" s="121"/>
      <c r="C171" s="156" t="s">
        <v>201</v>
      </c>
      <c r="D171" s="156" t="s">
        <v>155</v>
      </c>
      <c r="E171" s="157"/>
      <c r="F171" s="158" t="s">
        <v>184</v>
      </c>
      <c r="G171" s="159" t="s">
        <v>185</v>
      </c>
      <c r="H171" s="160">
        <v>54</v>
      </c>
      <c r="I171" s="161"/>
      <c r="J171" s="160">
        <f t="shared" si="5"/>
        <v>0</v>
      </c>
      <c r="K171" s="162"/>
      <c r="L171" s="30"/>
      <c r="M171" s="163" t="s">
        <v>1</v>
      </c>
      <c r="N171" s="164" t="s">
        <v>41</v>
      </c>
      <c r="O171" s="55"/>
      <c r="P171" s="165">
        <f t="shared" si="6"/>
        <v>0</v>
      </c>
      <c r="Q171" s="165">
        <v>0</v>
      </c>
      <c r="R171" s="165">
        <f t="shared" si="7"/>
        <v>0</v>
      </c>
      <c r="S171" s="165">
        <v>0</v>
      </c>
      <c r="T171" s="166">
        <f t="shared" si="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7" t="s">
        <v>158</v>
      </c>
      <c r="AT171" s="167" t="s">
        <v>155</v>
      </c>
      <c r="AU171" s="167" t="s">
        <v>131</v>
      </c>
      <c r="AY171" s="14" t="s">
        <v>153</v>
      </c>
      <c r="BE171" s="168">
        <f t="shared" si="9"/>
        <v>0</v>
      </c>
      <c r="BF171" s="168">
        <f t="shared" si="10"/>
        <v>0</v>
      </c>
      <c r="BG171" s="168">
        <f t="shared" si="11"/>
        <v>0</v>
      </c>
      <c r="BH171" s="168">
        <f t="shared" si="12"/>
        <v>0</v>
      </c>
      <c r="BI171" s="168">
        <f t="shared" si="13"/>
        <v>0</v>
      </c>
      <c r="BJ171" s="14" t="s">
        <v>131</v>
      </c>
      <c r="BK171" s="169">
        <f t="shared" si="14"/>
        <v>0</v>
      </c>
      <c r="BL171" s="14" t="s">
        <v>158</v>
      </c>
      <c r="BM171" s="167" t="s">
        <v>481</v>
      </c>
    </row>
    <row r="172" spans="1:65" s="12" customFormat="1" ht="22.95" customHeight="1" x14ac:dyDescent="0.3">
      <c r="B172" s="143"/>
      <c r="D172" s="144" t="s">
        <v>74</v>
      </c>
      <c r="E172" s="154"/>
      <c r="F172" s="154" t="s">
        <v>187</v>
      </c>
      <c r="I172" s="146"/>
      <c r="J172" s="155">
        <f>BK172</f>
        <v>0</v>
      </c>
      <c r="L172" s="143"/>
      <c r="M172" s="148"/>
      <c r="N172" s="149"/>
      <c r="O172" s="149"/>
      <c r="P172" s="150">
        <f>SUM(P173:P181)</f>
        <v>0</v>
      </c>
      <c r="Q172" s="149"/>
      <c r="R172" s="150">
        <f>SUM(R173:R181)</f>
        <v>78.990209339999993</v>
      </c>
      <c r="S172" s="149"/>
      <c r="T172" s="151">
        <f>SUM(T173:T181)</f>
        <v>0</v>
      </c>
      <c r="AR172" s="144" t="s">
        <v>83</v>
      </c>
      <c r="AT172" s="152" t="s">
        <v>74</v>
      </c>
      <c r="AU172" s="152" t="s">
        <v>83</v>
      </c>
      <c r="AY172" s="144" t="s">
        <v>153</v>
      </c>
      <c r="BK172" s="153">
        <f>SUM(BK173:BK181)</f>
        <v>0</v>
      </c>
    </row>
    <row r="173" spans="1:65" s="2" customFormat="1" ht="33" customHeight="1" x14ac:dyDescent="0.25">
      <c r="A173" s="29"/>
      <c r="B173" s="121"/>
      <c r="C173" s="156" t="s">
        <v>204</v>
      </c>
      <c r="D173" s="156" t="s">
        <v>155</v>
      </c>
      <c r="E173" s="157"/>
      <c r="F173" s="158" t="s">
        <v>482</v>
      </c>
      <c r="G173" s="159" t="s">
        <v>185</v>
      </c>
      <c r="H173" s="160">
        <v>54</v>
      </c>
      <c r="I173" s="161"/>
      <c r="J173" s="160">
        <f t="shared" ref="J173:J181" si="15">ROUND(I173*H173,3)</f>
        <v>0</v>
      </c>
      <c r="K173" s="162"/>
      <c r="L173" s="30"/>
      <c r="M173" s="163" t="s">
        <v>1</v>
      </c>
      <c r="N173" s="164" t="s">
        <v>41</v>
      </c>
      <c r="O173" s="55"/>
      <c r="P173" s="165">
        <f t="shared" ref="P173:P181" si="16">O173*H173</f>
        <v>0</v>
      </c>
      <c r="Q173" s="165">
        <v>0</v>
      </c>
      <c r="R173" s="165">
        <f t="shared" ref="R173:R181" si="17">Q173*H173</f>
        <v>0</v>
      </c>
      <c r="S173" s="165">
        <v>0</v>
      </c>
      <c r="T173" s="166">
        <f t="shared" ref="T173:T181" si="18"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7" t="s">
        <v>158</v>
      </c>
      <c r="AT173" s="167" t="s">
        <v>155</v>
      </c>
      <c r="AU173" s="167" t="s">
        <v>131</v>
      </c>
      <c r="AY173" s="14" t="s">
        <v>153</v>
      </c>
      <c r="BE173" s="168">
        <f t="shared" ref="BE173:BE181" si="19">IF(N173="základná",J173,0)</f>
        <v>0</v>
      </c>
      <c r="BF173" s="168">
        <f t="shared" ref="BF173:BF181" si="20">IF(N173="znížená",J173,0)</f>
        <v>0</v>
      </c>
      <c r="BG173" s="168">
        <f t="shared" ref="BG173:BG181" si="21">IF(N173="zákl. prenesená",J173,0)</f>
        <v>0</v>
      </c>
      <c r="BH173" s="168">
        <f t="shared" ref="BH173:BH181" si="22">IF(N173="zníž. prenesená",J173,0)</f>
        <v>0</v>
      </c>
      <c r="BI173" s="168">
        <f t="shared" ref="BI173:BI181" si="23">IF(N173="nulová",J173,0)</f>
        <v>0</v>
      </c>
      <c r="BJ173" s="14" t="s">
        <v>131</v>
      </c>
      <c r="BK173" s="169">
        <f t="shared" ref="BK173:BK181" si="24">ROUND(I173*H173,3)</f>
        <v>0</v>
      </c>
      <c r="BL173" s="14" t="s">
        <v>158</v>
      </c>
      <c r="BM173" s="167" t="s">
        <v>483</v>
      </c>
    </row>
    <row r="174" spans="1:65" s="2" customFormat="1" ht="21.75" customHeight="1" x14ac:dyDescent="0.25">
      <c r="A174" s="29"/>
      <c r="B174" s="121"/>
      <c r="C174" s="156" t="s">
        <v>207</v>
      </c>
      <c r="D174" s="156" t="s">
        <v>155</v>
      </c>
      <c r="E174" s="157"/>
      <c r="F174" s="158" t="s">
        <v>484</v>
      </c>
      <c r="G174" s="159" t="s">
        <v>157</v>
      </c>
      <c r="H174" s="160">
        <v>2.94</v>
      </c>
      <c r="I174" s="161"/>
      <c r="J174" s="160">
        <f t="shared" si="15"/>
        <v>0</v>
      </c>
      <c r="K174" s="162"/>
      <c r="L174" s="30"/>
      <c r="M174" s="163" t="s">
        <v>1</v>
      </c>
      <c r="N174" s="164" t="s">
        <v>41</v>
      </c>
      <c r="O174" s="55"/>
      <c r="P174" s="165">
        <f t="shared" si="16"/>
        <v>0</v>
      </c>
      <c r="Q174" s="165">
        <v>2.0699999999999998</v>
      </c>
      <c r="R174" s="165">
        <f t="shared" si="17"/>
        <v>6.085799999999999</v>
      </c>
      <c r="S174" s="165">
        <v>0</v>
      </c>
      <c r="T174" s="166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7" t="s">
        <v>158</v>
      </c>
      <c r="AT174" s="167" t="s">
        <v>155</v>
      </c>
      <c r="AU174" s="167" t="s">
        <v>131</v>
      </c>
      <c r="AY174" s="14" t="s">
        <v>153</v>
      </c>
      <c r="BE174" s="168">
        <f t="shared" si="19"/>
        <v>0</v>
      </c>
      <c r="BF174" s="168">
        <f t="shared" si="20"/>
        <v>0</v>
      </c>
      <c r="BG174" s="168">
        <f t="shared" si="21"/>
        <v>0</v>
      </c>
      <c r="BH174" s="168">
        <f t="shared" si="22"/>
        <v>0</v>
      </c>
      <c r="BI174" s="168">
        <f t="shared" si="23"/>
        <v>0</v>
      </c>
      <c r="BJ174" s="14" t="s">
        <v>131</v>
      </c>
      <c r="BK174" s="169">
        <f t="shared" si="24"/>
        <v>0</v>
      </c>
      <c r="BL174" s="14" t="s">
        <v>158</v>
      </c>
      <c r="BM174" s="167" t="s">
        <v>485</v>
      </c>
    </row>
    <row r="175" spans="1:65" s="2" customFormat="1" ht="16.5" customHeight="1" x14ac:dyDescent="0.25">
      <c r="A175" s="29"/>
      <c r="B175" s="121"/>
      <c r="C175" s="156" t="s">
        <v>486</v>
      </c>
      <c r="D175" s="156" t="s">
        <v>155</v>
      </c>
      <c r="E175" s="157"/>
      <c r="F175" s="158" t="s">
        <v>487</v>
      </c>
      <c r="G175" s="159" t="s">
        <v>157</v>
      </c>
      <c r="H175" s="160">
        <v>7.47</v>
      </c>
      <c r="I175" s="161"/>
      <c r="J175" s="160">
        <f t="shared" si="15"/>
        <v>0</v>
      </c>
      <c r="K175" s="162"/>
      <c r="L175" s="30"/>
      <c r="M175" s="163" t="s">
        <v>1</v>
      </c>
      <c r="N175" s="164" t="s">
        <v>41</v>
      </c>
      <c r="O175" s="55"/>
      <c r="P175" s="165">
        <f t="shared" si="16"/>
        <v>0</v>
      </c>
      <c r="Q175" s="165">
        <v>2.2151299999999998</v>
      </c>
      <c r="R175" s="165">
        <f t="shared" si="17"/>
        <v>16.547021099999998</v>
      </c>
      <c r="S175" s="165">
        <v>0</v>
      </c>
      <c r="T175" s="166">
        <f t="shared" si="1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7" t="s">
        <v>158</v>
      </c>
      <c r="AT175" s="167" t="s">
        <v>155</v>
      </c>
      <c r="AU175" s="167" t="s">
        <v>131</v>
      </c>
      <c r="AY175" s="14" t="s">
        <v>153</v>
      </c>
      <c r="BE175" s="168">
        <f t="shared" si="19"/>
        <v>0</v>
      </c>
      <c r="BF175" s="168">
        <f t="shared" si="20"/>
        <v>0</v>
      </c>
      <c r="BG175" s="168">
        <f t="shared" si="21"/>
        <v>0</v>
      </c>
      <c r="BH175" s="168">
        <f t="shared" si="22"/>
        <v>0</v>
      </c>
      <c r="BI175" s="168">
        <f t="shared" si="23"/>
        <v>0</v>
      </c>
      <c r="BJ175" s="14" t="s">
        <v>131</v>
      </c>
      <c r="BK175" s="169">
        <f t="shared" si="24"/>
        <v>0</v>
      </c>
      <c r="BL175" s="14" t="s">
        <v>158</v>
      </c>
      <c r="BM175" s="167" t="s">
        <v>488</v>
      </c>
    </row>
    <row r="176" spans="1:65" s="2" customFormat="1" ht="21.75" customHeight="1" x14ac:dyDescent="0.25">
      <c r="A176" s="29"/>
      <c r="B176" s="121"/>
      <c r="C176" s="156" t="s">
        <v>489</v>
      </c>
      <c r="D176" s="156" t="s">
        <v>155</v>
      </c>
      <c r="E176" s="157"/>
      <c r="F176" s="158" t="s">
        <v>490</v>
      </c>
      <c r="G176" s="159" t="s">
        <v>185</v>
      </c>
      <c r="H176" s="160">
        <v>4.2</v>
      </c>
      <c r="I176" s="161"/>
      <c r="J176" s="160">
        <f t="shared" si="15"/>
        <v>0</v>
      </c>
      <c r="K176" s="162"/>
      <c r="L176" s="30"/>
      <c r="M176" s="163" t="s">
        <v>1</v>
      </c>
      <c r="N176" s="164" t="s">
        <v>41</v>
      </c>
      <c r="O176" s="55"/>
      <c r="P176" s="165">
        <f t="shared" si="16"/>
        <v>0</v>
      </c>
      <c r="Q176" s="165">
        <v>6.7000000000000002E-4</v>
      </c>
      <c r="R176" s="165">
        <f t="shared" si="17"/>
        <v>2.8140000000000001E-3</v>
      </c>
      <c r="S176" s="165">
        <v>0</v>
      </c>
      <c r="T176" s="166">
        <f t="shared" si="1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7" t="s">
        <v>158</v>
      </c>
      <c r="AT176" s="167" t="s">
        <v>155</v>
      </c>
      <c r="AU176" s="167" t="s">
        <v>131</v>
      </c>
      <c r="AY176" s="14" t="s">
        <v>153</v>
      </c>
      <c r="BE176" s="168">
        <f t="shared" si="19"/>
        <v>0</v>
      </c>
      <c r="BF176" s="168">
        <f t="shared" si="20"/>
        <v>0</v>
      </c>
      <c r="BG176" s="168">
        <f t="shared" si="21"/>
        <v>0</v>
      </c>
      <c r="BH176" s="168">
        <f t="shared" si="22"/>
        <v>0</v>
      </c>
      <c r="BI176" s="168">
        <f t="shared" si="23"/>
        <v>0</v>
      </c>
      <c r="BJ176" s="14" t="s">
        <v>131</v>
      </c>
      <c r="BK176" s="169">
        <f t="shared" si="24"/>
        <v>0</v>
      </c>
      <c r="BL176" s="14" t="s">
        <v>158</v>
      </c>
      <c r="BM176" s="167" t="s">
        <v>491</v>
      </c>
    </row>
    <row r="177" spans="1:65" s="2" customFormat="1" ht="21.75" customHeight="1" x14ac:dyDescent="0.25">
      <c r="A177" s="29"/>
      <c r="B177" s="121"/>
      <c r="C177" s="156" t="s">
        <v>492</v>
      </c>
      <c r="D177" s="156" t="s">
        <v>155</v>
      </c>
      <c r="E177" s="157"/>
      <c r="F177" s="158" t="s">
        <v>493</v>
      </c>
      <c r="G177" s="159" t="s">
        <v>185</v>
      </c>
      <c r="H177" s="160">
        <v>4.2</v>
      </c>
      <c r="I177" s="161"/>
      <c r="J177" s="160">
        <f t="shared" si="15"/>
        <v>0</v>
      </c>
      <c r="K177" s="162"/>
      <c r="L177" s="30"/>
      <c r="M177" s="163" t="s">
        <v>1</v>
      </c>
      <c r="N177" s="164" t="s">
        <v>41</v>
      </c>
      <c r="O177" s="55"/>
      <c r="P177" s="165">
        <f t="shared" si="16"/>
        <v>0</v>
      </c>
      <c r="Q177" s="165">
        <v>0</v>
      </c>
      <c r="R177" s="165">
        <f t="shared" si="17"/>
        <v>0</v>
      </c>
      <c r="S177" s="165">
        <v>0</v>
      </c>
      <c r="T177" s="166">
        <f t="shared" si="1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7" t="s">
        <v>158</v>
      </c>
      <c r="AT177" s="167" t="s">
        <v>155</v>
      </c>
      <c r="AU177" s="167" t="s">
        <v>131</v>
      </c>
      <c r="AY177" s="14" t="s">
        <v>153</v>
      </c>
      <c r="BE177" s="168">
        <f t="shared" si="19"/>
        <v>0</v>
      </c>
      <c r="BF177" s="168">
        <f t="shared" si="20"/>
        <v>0</v>
      </c>
      <c r="BG177" s="168">
        <f t="shared" si="21"/>
        <v>0</v>
      </c>
      <c r="BH177" s="168">
        <f t="shared" si="22"/>
        <v>0</v>
      </c>
      <c r="BI177" s="168">
        <f t="shared" si="23"/>
        <v>0</v>
      </c>
      <c r="BJ177" s="14" t="s">
        <v>131</v>
      </c>
      <c r="BK177" s="169">
        <f t="shared" si="24"/>
        <v>0</v>
      </c>
      <c r="BL177" s="14" t="s">
        <v>158</v>
      </c>
      <c r="BM177" s="167" t="s">
        <v>494</v>
      </c>
    </row>
    <row r="178" spans="1:65" s="2" customFormat="1" ht="33" customHeight="1" x14ac:dyDescent="0.25">
      <c r="A178" s="29"/>
      <c r="B178" s="121"/>
      <c r="C178" s="156" t="s">
        <v>495</v>
      </c>
      <c r="D178" s="156" t="s">
        <v>155</v>
      </c>
      <c r="E178" s="157"/>
      <c r="F178" s="158" t="s">
        <v>496</v>
      </c>
      <c r="G178" s="159" t="s">
        <v>185</v>
      </c>
      <c r="H178" s="160">
        <v>56.58</v>
      </c>
      <c r="I178" s="161"/>
      <c r="J178" s="160">
        <f t="shared" si="15"/>
        <v>0</v>
      </c>
      <c r="K178" s="162"/>
      <c r="L178" s="30"/>
      <c r="M178" s="163" t="s">
        <v>1</v>
      </c>
      <c r="N178" s="164" t="s">
        <v>41</v>
      </c>
      <c r="O178" s="55"/>
      <c r="P178" s="165">
        <f t="shared" si="16"/>
        <v>0</v>
      </c>
      <c r="Q178" s="165">
        <v>8.7799999999999996E-3</v>
      </c>
      <c r="R178" s="165">
        <f t="shared" si="17"/>
        <v>0.49677239999999995</v>
      </c>
      <c r="S178" s="165">
        <v>0</v>
      </c>
      <c r="T178" s="166">
        <f t="shared" si="1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7" t="s">
        <v>158</v>
      </c>
      <c r="AT178" s="167" t="s">
        <v>155</v>
      </c>
      <c r="AU178" s="167" t="s">
        <v>131</v>
      </c>
      <c r="AY178" s="14" t="s">
        <v>153</v>
      </c>
      <c r="BE178" s="168">
        <f t="shared" si="19"/>
        <v>0</v>
      </c>
      <c r="BF178" s="168">
        <f t="shared" si="20"/>
        <v>0</v>
      </c>
      <c r="BG178" s="168">
        <f t="shared" si="21"/>
        <v>0</v>
      </c>
      <c r="BH178" s="168">
        <f t="shared" si="22"/>
        <v>0</v>
      </c>
      <c r="BI178" s="168">
        <f t="shared" si="23"/>
        <v>0</v>
      </c>
      <c r="BJ178" s="14" t="s">
        <v>131</v>
      </c>
      <c r="BK178" s="169">
        <f t="shared" si="24"/>
        <v>0</v>
      </c>
      <c r="BL178" s="14" t="s">
        <v>158</v>
      </c>
      <c r="BM178" s="167" t="s">
        <v>497</v>
      </c>
    </row>
    <row r="179" spans="1:65" s="2" customFormat="1" ht="33" customHeight="1" x14ac:dyDescent="0.25">
      <c r="A179" s="29"/>
      <c r="B179" s="121"/>
      <c r="C179" s="156" t="s">
        <v>498</v>
      </c>
      <c r="D179" s="156" t="s">
        <v>155</v>
      </c>
      <c r="E179" s="157"/>
      <c r="F179" s="158" t="s">
        <v>499</v>
      </c>
      <c r="G179" s="159" t="s">
        <v>157</v>
      </c>
      <c r="H179" s="160">
        <v>4.2</v>
      </c>
      <c r="I179" s="161"/>
      <c r="J179" s="160">
        <f t="shared" si="15"/>
        <v>0</v>
      </c>
      <c r="K179" s="162"/>
      <c r="L179" s="30"/>
      <c r="M179" s="163" t="s">
        <v>1</v>
      </c>
      <c r="N179" s="164" t="s">
        <v>41</v>
      </c>
      <c r="O179" s="55"/>
      <c r="P179" s="165">
        <f t="shared" si="16"/>
        <v>0</v>
      </c>
      <c r="Q179" s="165">
        <v>2.1170900000000001</v>
      </c>
      <c r="R179" s="165">
        <f t="shared" si="17"/>
        <v>8.8917780000000004</v>
      </c>
      <c r="S179" s="165">
        <v>0</v>
      </c>
      <c r="T179" s="166">
        <f t="shared" si="1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7" t="s">
        <v>158</v>
      </c>
      <c r="AT179" s="167" t="s">
        <v>155</v>
      </c>
      <c r="AU179" s="167" t="s">
        <v>131</v>
      </c>
      <c r="AY179" s="14" t="s">
        <v>153</v>
      </c>
      <c r="BE179" s="168">
        <f t="shared" si="19"/>
        <v>0</v>
      </c>
      <c r="BF179" s="168">
        <f t="shared" si="20"/>
        <v>0</v>
      </c>
      <c r="BG179" s="168">
        <f t="shared" si="21"/>
        <v>0</v>
      </c>
      <c r="BH179" s="168">
        <f t="shared" si="22"/>
        <v>0</v>
      </c>
      <c r="BI179" s="168">
        <f t="shared" si="23"/>
        <v>0</v>
      </c>
      <c r="BJ179" s="14" t="s">
        <v>131</v>
      </c>
      <c r="BK179" s="169">
        <f t="shared" si="24"/>
        <v>0</v>
      </c>
      <c r="BL179" s="14" t="s">
        <v>158</v>
      </c>
      <c r="BM179" s="167" t="s">
        <v>500</v>
      </c>
    </row>
    <row r="180" spans="1:65" s="2" customFormat="1" ht="16.5" customHeight="1" x14ac:dyDescent="0.25">
      <c r="A180" s="29"/>
      <c r="B180" s="121"/>
      <c r="C180" s="156" t="s">
        <v>210</v>
      </c>
      <c r="D180" s="156" t="s">
        <v>155</v>
      </c>
      <c r="E180" s="157"/>
      <c r="F180" s="158" t="s">
        <v>501</v>
      </c>
      <c r="G180" s="159" t="s">
        <v>157</v>
      </c>
      <c r="H180" s="160">
        <v>21.167999999999999</v>
      </c>
      <c r="I180" s="161"/>
      <c r="J180" s="160">
        <f t="shared" si="15"/>
        <v>0</v>
      </c>
      <c r="K180" s="162"/>
      <c r="L180" s="30"/>
      <c r="M180" s="163" t="s">
        <v>1</v>
      </c>
      <c r="N180" s="164" t="s">
        <v>41</v>
      </c>
      <c r="O180" s="55"/>
      <c r="P180" s="165">
        <f t="shared" si="16"/>
        <v>0</v>
      </c>
      <c r="Q180" s="165">
        <v>2.2151299999999998</v>
      </c>
      <c r="R180" s="165">
        <f t="shared" si="17"/>
        <v>46.889871839999998</v>
      </c>
      <c r="S180" s="165">
        <v>0</v>
      </c>
      <c r="T180" s="166">
        <f t="shared" si="1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7" t="s">
        <v>158</v>
      </c>
      <c r="AT180" s="167" t="s">
        <v>155</v>
      </c>
      <c r="AU180" s="167" t="s">
        <v>131</v>
      </c>
      <c r="AY180" s="14" t="s">
        <v>153</v>
      </c>
      <c r="BE180" s="168">
        <f t="shared" si="19"/>
        <v>0</v>
      </c>
      <c r="BF180" s="168">
        <f t="shared" si="20"/>
        <v>0</v>
      </c>
      <c r="BG180" s="168">
        <f t="shared" si="21"/>
        <v>0</v>
      </c>
      <c r="BH180" s="168">
        <f t="shared" si="22"/>
        <v>0</v>
      </c>
      <c r="BI180" s="168">
        <f t="shared" si="23"/>
        <v>0</v>
      </c>
      <c r="BJ180" s="14" t="s">
        <v>131</v>
      </c>
      <c r="BK180" s="169">
        <f t="shared" si="24"/>
        <v>0</v>
      </c>
      <c r="BL180" s="14" t="s">
        <v>158</v>
      </c>
      <c r="BM180" s="167" t="s">
        <v>502</v>
      </c>
    </row>
    <row r="181" spans="1:65" s="2" customFormat="1" ht="21.75" customHeight="1" x14ac:dyDescent="0.25">
      <c r="A181" s="29"/>
      <c r="B181" s="121"/>
      <c r="C181" s="156" t="s">
        <v>503</v>
      </c>
      <c r="D181" s="156" t="s">
        <v>155</v>
      </c>
      <c r="E181" s="157"/>
      <c r="F181" s="158" t="s">
        <v>504</v>
      </c>
      <c r="G181" s="159" t="s">
        <v>178</v>
      </c>
      <c r="H181" s="160">
        <v>7.5999999999999998E-2</v>
      </c>
      <c r="I181" s="161"/>
      <c r="J181" s="160">
        <f t="shared" si="15"/>
        <v>0</v>
      </c>
      <c r="K181" s="162"/>
      <c r="L181" s="30"/>
      <c r="M181" s="163" t="s">
        <v>1</v>
      </c>
      <c r="N181" s="164" t="s">
        <v>41</v>
      </c>
      <c r="O181" s="55"/>
      <c r="P181" s="165">
        <f t="shared" si="16"/>
        <v>0</v>
      </c>
      <c r="Q181" s="165">
        <v>1.002</v>
      </c>
      <c r="R181" s="165">
        <f t="shared" si="17"/>
        <v>7.6151999999999997E-2</v>
      </c>
      <c r="S181" s="165">
        <v>0</v>
      </c>
      <c r="T181" s="166">
        <f t="shared" si="1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7" t="s">
        <v>158</v>
      </c>
      <c r="AT181" s="167" t="s">
        <v>155</v>
      </c>
      <c r="AU181" s="167" t="s">
        <v>131</v>
      </c>
      <c r="AY181" s="14" t="s">
        <v>153</v>
      </c>
      <c r="BE181" s="168">
        <f t="shared" si="19"/>
        <v>0</v>
      </c>
      <c r="BF181" s="168">
        <f t="shared" si="20"/>
        <v>0</v>
      </c>
      <c r="BG181" s="168">
        <f t="shared" si="21"/>
        <v>0</v>
      </c>
      <c r="BH181" s="168">
        <f t="shared" si="22"/>
        <v>0</v>
      </c>
      <c r="BI181" s="168">
        <f t="shared" si="23"/>
        <v>0</v>
      </c>
      <c r="BJ181" s="14" t="s">
        <v>131</v>
      </c>
      <c r="BK181" s="169">
        <f t="shared" si="24"/>
        <v>0</v>
      </c>
      <c r="BL181" s="14" t="s">
        <v>158</v>
      </c>
      <c r="BM181" s="167" t="s">
        <v>505</v>
      </c>
    </row>
    <row r="182" spans="1:65" s="12" customFormat="1" ht="22.95" customHeight="1" x14ac:dyDescent="0.3">
      <c r="B182" s="143"/>
      <c r="D182" s="144" t="s">
        <v>74</v>
      </c>
      <c r="E182" s="154"/>
      <c r="F182" s="154" t="s">
        <v>213</v>
      </c>
      <c r="I182" s="146"/>
      <c r="J182" s="155">
        <f>BK182</f>
        <v>0</v>
      </c>
      <c r="L182" s="143"/>
      <c r="M182" s="148"/>
      <c r="N182" s="149"/>
      <c r="O182" s="149"/>
      <c r="P182" s="150">
        <f>SUM(P183:P187)</f>
        <v>0</v>
      </c>
      <c r="Q182" s="149"/>
      <c r="R182" s="150">
        <f>SUM(R183:R187)</f>
        <v>29.358028200000003</v>
      </c>
      <c r="S182" s="149"/>
      <c r="T182" s="151">
        <f>SUM(T183:T187)</f>
        <v>0</v>
      </c>
      <c r="AR182" s="144" t="s">
        <v>83</v>
      </c>
      <c r="AT182" s="152" t="s">
        <v>74</v>
      </c>
      <c r="AU182" s="152" t="s">
        <v>83</v>
      </c>
      <c r="AY182" s="144" t="s">
        <v>153</v>
      </c>
      <c r="BK182" s="153">
        <f>SUM(BK183:BK187)</f>
        <v>0</v>
      </c>
    </row>
    <row r="183" spans="1:65" s="2" customFormat="1" ht="44.25" customHeight="1" x14ac:dyDescent="0.25">
      <c r="A183" s="29"/>
      <c r="B183" s="121"/>
      <c r="C183" s="156" t="s">
        <v>506</v>
      </c>
      <c r="D183" s="156" t="s">
        <v>155</v>
      </c>
      <c r="E183" s="157"/>
      <c r="F183" s="158" t="s">
        <v>507</v>
      </c>
      <c r="G183" s="159" t="s">
        <v>157</v>
      </c>
      <c r="H183" s="160">
        <v>23.123999999999999</v>
      </c>
      <c r="I183" s="161"/>
      <c r="J183" s="160">
        <f>ROUND(I183*H183,3)</f>
        <v>0</v>
      </c>
      <c r="K183" s="162"/>
      <c r="L183" s="30"/>
      <c r="M183" s="163" t="s">
        <v>1</v>
      </c>
      <c r="N183" s="164" t="s">
        <v>41</v>
      </c>
      <c r="O183" s="55"/>
      <c r="P183" s="165">
        <f>O183*H183</f>
        <v>0</v>
      </c>
      <c r="Q183" s="165">
        <v>0.93979999999999997</v>
      </c>
      <c r="R183" s="165">
        <f>Q183*H183</f>
        <v>21.731935199999999</v>
      </c>
      <c r="S183" s="165">
        <v>0</v>
      </c>
      <c r="T183" s="166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7" t="s">
        <v>158</v>
      </c>
      <c r="AT183" s="167" t="s">
        <v>155</v>
      </c>
      <c r="AU183" s="167" t="s">
        <v>131</v>
      </c>
      <c r="AY183" s="14" t="s">
        <v>153</v>
      </c>
      <c r="BE183" s="168">
        <f>IF(N183="základná",J183,0)</f>
        <v>0</v>
      </c>
      <c r="BF183" s="168">
        <f>IF(N183="znížená",J183,0)</f>
        <v>0</v>
      </c>
      <c r="BG183" s="168">
        <f>IF(N183="zákl. prenesená",J183,0)</f>
        <v>0</v>
      </c>
      <c r="BH183" s="168">
        <f>IF(N183="zníž. prenesená",J183,0)</f>
        <v>0</v>
      </c>
      <c r="BI183" s="168">
        <f>IF(N183="nulová",J183,0)</f>
        <v>0</v>
      </c>
      <c r="BJ183" s="14" t="s">
        <v>131</v>
      </c>
      <c r="BK183" s="169">
        <f>ROUND(I183*H183,3)</f>
        <v>0</v>
      </c>
      <c r="BL183" s="14" t="s">
        <v>158</v>
      </c>
      <c r="BM183" s="167" t="s">
        <v>508</v>
      </c>
    </row>
    <row r="184" spans="1:65" s="2" customFormat="1" ht="21.75" customHeight="1" x14ac:dyDescent="0.25">
      <c r="A184" s="29"/>
      <c r="B184" s="121"/>
      <c r="C184" s="156" t="s">
        <v>509</v>
      </c>
      <c r="D184" s="156" t="s">
        <v>155</v>
      </c>
      <c r="E184" s="157"/>
      <c r="F184" s="158" t="s">
        <v>510</v>
      </c>
      <c r="G184" s="159" t="s">
        <v>340</v>
      </c>
      <c r="H184" s="160">
        <v>18</v>
      </c>
      <c r="I184" s="161"/>
      <c r="J184" s="160">
        <f>ROUND(I184*H184,3)</f>
        <v>0</v>
      </c>
      <c r="K184" s="162"/>
      <c r="L184" s="30"/>
      <c r="M184" s="163" t="s">
        <v>1</v>
      </c>
      <c r="N184" s="164" t="s">
        <v>41</v>
      </c>
      <c r="O184" s="55"/>
      <c r="P184" s="165">
        <f>O184*H184</f>
        <v>0</v>
      </c>
      <c r="Q184" s="165">
        <v>4.8849999999999998E-2</v>
      </c>
      <c r="R184" s="165">
        <f>Q184*H184</f>
        <v>0.87929999999999997</v>
      </c>
      <c r="S184" s="165">
        <v>0</v>
      </c>
      <c r="T184" s="166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7" t="s">
        <v>158</v>
      </c>
      <c r="AT184" s="167" t="s">
        <v>155</v>
      </c>
      <c r="AU184" s="167" t="s">
        <v>131</v>
      </c>
      <c r="AY184" s="14" t="s">
        <v>153</v>
      </c>
      <c r="BE184" s="168">
        <f>IF(N184="základná",J184,0)</f>
        <v>0</v>
      </c>
      <c r="BF184" s="168">
        <f>IF(N184="znížená",J184,0)</f>
        <v>0</v>
      </c>
      <c r="BG184" s="168">
        <f>IF(N184="zákl. prenesená",J184,0)</f>
        <v>0</v>
      </c>
      <c r="BH184" s="168">
        <f>IF(N184="zníž. prenesená",J184,0)</f>
        <v>0</v>
      </c>
      <c r="BI184" s="168">
        <f>IF(N184="nulová",J184,0)</f>
        <v>0</v>
      </c>
      <c r="BJ184" s="14" t="s">
        <v>131</v>
      </c>
      <c r="BK184" s="169">
        <f>ROUND(I184*H184,3)</f>
        <v>0</v>
      </c>
      <c r="BL184" s="14" t="s">
        <v>158</v>
      </c>
      <c r="BM184" s="167" t="s">
        <v>511</v>
      </c>
    </row>
    <row r="185" spans="1:65" s="2" customFormat="1" ht="21.75" customHeight="1" x14ac:dyDescent="0.25">
      <c r="A185" s="29"/>
      <c r="B185" s="121"/>
      <c r="C185" s="156" t="s">
        <v>512</v>
      </c>
      <c r="D185" s="156" t="s">
        <v>155</v>
      </c>
      <c r="E185" s="157"/>
      <c r="F185" s="158" t="s">
        <v>513</v>
      </c>
      <c r="G185" s="159" t="s">
        <v>340</v>
      </c>
      <c r="H185" s="160">
        <v>6</v>
      </c>
      <c r="I185" s="161"/>
      <c r="J185" s="160">
        <f>ROUND(I185*H185,3)</f>
        <v>0</v>
      </c>
      <c r="K185" s="162"/>
      <c r="L185" s="30"/>
      <c r="M185" s="163" t="s">
        <v>1</v>
      </c>
      <c r="N185" s="164" t="s">
        <v>41</v>
      </c>
      <c r="O185" s="55"/>
      <c r="P185" s="165">
        <f>O185*H185</f>
        <v>0</v>
      </c>
      <c r="Q185" s="165">
        <v>9.7699999999999995E-2</v>
      </c>
      <c r="R185" s="165">
        <f>Q185*H185</f>
        <v>0.58619999999999994</v>
      </c>
      <c r="S185" s="165">
        <v>0</v>
      </c>
      <c r="T185" s="166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7" t="s">
        <v>158</v>
      </c>
      <c r="AT185" s="167" t="s">
        <v>155</v>
      </c>
      <c r="AU185" s="167" t="s">
        <v>131</v>
      </c>
      <c r="AY185" s="14" t="s">
        <v>153</v>
      </c>
      <c r="BE185" s="168">
        <f>IF(N185="základná",J185,0)</f>
        <v>0</v>
      </c>
      <c r="BF185" s="168">
        <f>IF(N185="znížená",J185,0)</f>
        <v>0</v>
      </c>
      <c r="BG185" s="168">
        <f>IF(N185="zákl. prenesená",J185,0)</f>
        <v>0</v>
      </c>
      <c r="BH185" s="168">
        <f>IF(N185="zníž. prenesená",J185,0)</f>
        <v>0</v>
      </c>
      <c r="BI185" s="168">
        <f>IF(N185="nulová",J185,0)</f>
        <v>0</v>
      </c>
      <c r="BJ185" s="14" t="s">
        <v>131</v>
      </c>
      <c r="BK185" s="169">
        <f>ROUND(I185*H185,3)</f>
        <v>0</v>
      </c>
      <c r="BL185" s="14" t="s">
        <v>158</v>
      </c>
      <c r="BM185" s="167" t="s">
        <v>514</v>
      </c>
    </row>
    <row r="186" spans="1:65" s="2" customFormat="1" ht="33" customHeight="1" x14ac:dyDescent="0.25">
      <c r="A186" s="29"/>
      <c r="B186" s="121"/>
      <c r="C186" s="156" t="s">
        <v>515</v>
      </c>
      <c r="D186" s="156" t="s">
        <v>155</v>
      </c>
      <c r="E186" s="157"/>
      <c r="F186" s="158" t="s">
        <v>516</v>
      </c>
      <c r="G186" s="159" t="s">
        <v>185</v>
      </c>
      <c r="H186" s="160">
        <v>35.950000000000003</v>
      </c>
      <c r="I186" s="161"/>
      <c r="J186" s="160">
        <f>ROUND(I186*H186,3)</f>
        <v>0</v>
      </c>
      <c r="K186" s="162"/>
      <c r="L186" s="30"/>
      <c r="M186" s="163" t="s">
        <v>1</v>
      </c>
      <c r="N186" s="164" t="s">
        <v>41</v>
      </c>
      <c r="O186" s="55"/>
      <c r="P186" s="165">
        <f>O186*H186</f>
        <v>0</v>
      </c>
      <c r="Q186" s="165">
        <v>0.11124000000000001</v>
      </c>
      <c r="R186" s="165">
        <f>Q186*H186</f>
        <v>3.9990780000000004</v>
      </c>
      <c r="S186" s="165">
        <v>0</v>
      </c>
      <c r="T186" s="166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7" t="s">
        <v>158</v>
      </c>
      <c r="AT186" s="167" t="s">
        <v>155</v>
      </c>
      <c r="AU186" s="167" t="s">
        <v>131</v>
      </c>
      <c r="AY186" s="14" t="s">
        <v>153</v>
      </c>
      <c r="BE186" s="168">
        <f>IF(N186="základná",J186,0)</f>
        <v>0</v>
      </c>
      <c r="BF186" s="168">
        <f>IF(N186="znížená",J186,0)</f>
        <v>0</v>
      </c>
      <c r="BG186" s="168">
        <f>IF(N186="zákl. prenesená",J186,0)</f>
        <v>0</v>
      </c>
      <c r="BH186" s="168">
        <f>IF(N186="zníž. prenesená",J186,0)</f>
        <v>0</v>
      </c>
      <c r="BI186" s="168">
        <f>IF(N186="nulová",J186,0)</f>
        <v>0</v>
      </c>
      <c r="BJ186" s="14" t="s">
        <v>131</v>
      </c>
      <c r="BK186" s="169">
        <f>ROUND(I186*H186,3)</f>
        <v>0</v>
      </c>
      <c r="BL186" s="14" t="s">
        <v>158</v>
      </c>
      <c r="BM186" s="167" t="s">
        <v>517</v>
      </c>
    </row>
    <row r="187" spans="1:65" s="2" customFormat="1" ht="33" customHeight="1" x14ac:dyDescent="0.25">
      <c r="A187" s="29"/>
      <c r="B187" s="121"/>
      <c r="C187" s="156" t="s">
        <v>518</v>
      </c>
      <c r="D187" s="156" t="s">
        <v>155</v>
      </c>
      <c r="E187" s="157"/>
      <c r="F187" s="158" t="s">
        <v>519</v>
      </c>
      <c r="G187" s="159" t="s">
        <v>185</v>
      </c>
      <c r="H187" s="160">
        <v>14.5</v>
      </c>
      <c r="I187" s="161"/>
      <c r="J187" s="160">
        <f>ROUND(I187*H187,3)</f>
        <v>0</v>
      </c>
      <c r="K187" s="162"/>
      <c r="L187" s="30"/>
      <c r="M187" s="163" t="s">
        <v>1</v>
      </c>
      <c r="N187" s="164" t="s">
        <v>41</v>
      </c>
      <c r="O187" s="55"/>
      <c r="P187" s="165">
        <f>O187*H187</f>
        <v>0</v>
      </c>
      <c r="Q187" s="165">
        <v>0.14907000000000001</v>
      </c>
      <c r="R187" s="165">
        <f>Q187*H187</f>
        <v>2.1615150000000001</v>
      </c>
      <c r="S187" s="165">
        <v>0</v>
      </c>
      <c r="T187" s="166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7" t="s">
        <v>158</v>
      </c>
      <c r="AT187" s="167" t="s">
        <v>155</v>
      </c>
      <c r="AU187" s="167" t="s">
        <v>131</v>
      </c>
      <c r="AY187" s="14" t="s">
        <v>153</v>
      </c>
      <c r="BE187" s="168">
        <f>IF(N187="základná",J187,0)</f>
        <v>0</v>
      </c>
      <c r="BF187" s="168">
        <f>IF(N187="znížená",J187,0)</f>
        <v>0</v>
      </c>
      <c r="BG187" s="168">
        <f>IF(N187="zákl. prenesená",J187,0)</f>
        <v>0</v>
      </c>
      <c r="BH187" s="168">
        <f>IF(N187="zníž. prenesená",J187,0)</f>
        <v>0</v>
      </c>
      <c r="BI187" s="168">
        <f>IF(N187="nulová",J187,0)</f>
        <v>0</v>
      </c>
      <c r="BJ187" s="14" t="s">
        <v>131</v>
      </c>
      <c r="BK187" s="169">
        <f>ROUND(I187*H187,3)</f>
        <v>0</v>
      </c>
      <c r="BL187" s="14" t="s">
        <v>158</v>
      </c>
      <c r="BM187" s="167" t="s">
        <v>520</v>
      </c>
    </row>
    <row r="188" spans="1:65" s="12" customFormat="1" ht="22.95" customHeight="1" x14ac:dyDescent="0.3">
      <c r="B188" s="143"/>
      <c r="D188" s="144" t="s">
        <v>74</v>
      </c>
      <c r="E188" s="154"/>
      <c r="F188" s="154" t="s">
        <v>222</v>
      </c>
      <c r="I188" s="146"/>
      <c r="J188" s="155">
        <f>BK188</f>
        <v>0</v>
      </c>
      <c r="L188" s="143"/>
      <c r="M188" s="148"/>
      <c r="N188" s="149"/>
      <c r="O188" s="149"/>
      <c r="P188" s="150">
        <f>P189</f>
        <v>0</v>
      </c>
      <c r="Q188" s="149"/>
      <c r="R188" s="150">
        <f>R189</f>
        <v>59.842870499999997</v>
      </c>
      <c r="S188" s="149"/>
      <c r="T188" s="151">
        <f>T189</f>
        <v>0</v>
      </c>
      <c r="AR188" s="144" t="s">
        <v>83</v>
      </c>
      <c r="AT188" s="152" t="s">
        <v>74</v>
      </c>
      <c r="AU188" s="152" t="s">
        <v>83</v>
      </c>
      <c r="AY188" s="144" t="s">
        <v>153</v>
      </c>
      <c r="BK188" s="153">
        <f>BK189</f>
        <v>0</v>
      </c>
    </row>
    <row r="189" spans="1:65" s="2" customFormat="1" ht="33" customHeight="1" x14ac:dyDescent="0.25">
      <c r="A189" s="29"/>
      <c r="B189" s="121"/>
      <c r="C189" s="156" t="s">
        <v>214</v>
      </c>
      <c r="D189" s="156" t="s">
        <v>155</v>
      </c>
      <c r="E189" s="157"/>
      <c r="F189" s="158" t="s">
        <v>521</v>
      </c>
      <c r="G189" s="159" t="s">
        <v>157</v>
      </c>
      <c r="H189" s="160">
        <v>31.65</v>
      </c>
      <c r="I189" s="161"/>
      <c r="J189" s="160">
        <f>ROUND(I189*H189,3)</f>
        <v>0</v>
      </c>
      <c r="K189" s="162"/>
      <c r="L189" s="30"/>
      <c r="M189" s="163" t="s">
        <v>1</v>
      </c>
      <c r="N189" s="164" t="s">
        <v>41</v>
      </c>
      <c r="O189" s="55"/>
      <c r="P189" s="165">
        <f>O189*H189</f>
        <v>0</v>
      </c>
      <c r="Q189" s="165">
        <v>1.8907700000000001</v>
      </c>
      <c r="R189" s="165">
        <f>Q189*H189</f>
        <v>59.842870499999997</v>
      </c>
      <c r="S189" s="165">
        <v>0</v>
      </c>
      <c r="T189" s="166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7" t="s">
        <v>158</v>
      </c>
      <c r="AT189" s="167" t="s">
        <v>155</v>
      </c>
      <c r="AU189" s="167" t="s">
        <v>131</v>
      </c>
      <c r="AY189" s="14" t="s">
        <v>153</v>
      </c>
      <c r="BE189" s="168">
        <f>IF(N189="základná",J189,0)</f>
        <v>0</v>
      </c>
      <c r="BF189" s="168">
        <f>IF(N189="znížená",J189,0)</f>
        <v>0</v>
      </c>
      <c r="BG189" s="168">
        <f>IF(N189="zákl. prenesená",J189,0)</f>
        <v>0</v>
      </c>
      <c r="BH189" s="168">
        <f>IF(N189="zníž. prenesená",J189,0)</f>
        <v>0</v>
      </c>
      <c r="BI189" s="168">
        <f>IF(N189="nulová",J189,0)</f>
        <v>0</v>
      </c>
      <c r="BJ189" s="14" t="s">
        <v>131</v>
      </c>
      <c r="BK189" s="169">
        <f>ROUND(I189*H189,3)</f>
        <v>0</v>
      </c>
      <c r="BL189" s="14" t="s">
        <v>158</v>
      </c>
      <c r="BM189" s="167" t="s">
        <v>522</v>
      </c>
    </row>
    <row r="190" spans="1:65" s="12" customFormat="1" ht="22.95" customHeight="1" x14ac:dyDescent="0.3">
      <c r="B190" s="143"/>
      <c r="D190" s="144" t="s">
        <v>74</v>
      </c>
      <c r="E190" s="154"/>
      <c r="F190" s="154" t="s">
        <v>523</v>
      </c>
      <c r="I190" s="146"/>
      <c r="J190" s="155">
        <f>BK190</f>
        <v>0</v>
      </c>
      <c r="L190" s="143"/>
      <c r="M190" s="148"/>
      <c r="N190" s="149"/>
      <c r="O190" s="149"/>
      <c r="P190" s="150">
        <f>SUM(P191:P192)</f>
        <v>0</v>
      </c>
      <c r="Q190" s="149"/>
      <c r="R190" s="150">
        <f>SUM(R191:R192)</f>
        <v>30.967199999999998</v>
      </c>
      <c r="S190" s="149"/>
      <c r="T190" s="151">
        <f>SUM(T191:T192)</f>
        <v>0</v>
      </c>
      <c r="AR190" s="144" t="s">
        <v>83</v>
      </c>
      <c r="AT190" s="152" t="s">
        <v>74</v>
      </c>
      <c r="AU190" s="152" t="s">
        <v>83</v>
      </c>
      <c r="AY190" s="144" t="s">
        <v>153</v>
      </c>
      <c r="BK190" s="153">
        <f>SUM(BK191:BK192)</f>
        <v>0</v>
      </c>
    </row>
    <row r="191" spans="1:65" s="2" customFormat="1" ht="21.75" customHeight="1" x14ac:dyDescent="0.25">
      <c r="A191" s="29"/>
      <c r="B191" s="121"/>
      <c r="C191" s="156" t="s">
        <v>7</v>
      </c>
      <c r="D191" s="156" t="s">
        <v>155</v>
      </c>
      <c r="E191" s="157"/>
      <c r="F191" s="158" t="s">
        <v>524</v>
      </c>
      <c r="G191" s="159" t="s">
        <v>185</v>
      </c>
      <c r="H191" s="160">
        <v>34</v>
      </c>
      <c r="I191" s="161"/>
      <c r="J191" s="160">
        <f>ROUND(I191*H191,3)</f>
        <v>0</v>
      </c>
      <c r="K191" s="162"/>
      <c r="L191" s="30"/>
      <c r="M191" s="163" t="s">
        <v>1</v>
      </c>
      <c r="N191" s="164" t="s">
        <v>41</v>
      </c>
      <c r="O191" s="55"/>
      <c r="P191" s="165">
        <f>O191*H191</f>
        <v>0</v>
      </c>
      <c r="Q191" s="165">
        <v>0.37080000000000002</v>
      </c>
      <c r="R191" s="165">
        <f>Q191*H191</f>
        <v>12.607200000000001</v>
      </c>
      <c r="S191" s="165">
        <v>0</v>
      </c>
      <c r="T191" s="166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7" t="s">
        <v>158</v>
      </c>
      <c r="AT191" s="167" t="s">
        <v>155</v>
      </c>
      <c r="AU191" s="167" t="s">
        <v>131</v>
      </c>
      <c r="AY191" s="14" t="s">
        <v>153</v>
      </c>
      <c r="BE191" s="168">
        <f>IF(N191="základná",J191,0)</f>
        <v>0</v>
      </c>
      <c r="BF191" s="168">
        <f>IF(N191="znížená",J191,0)</f>
        <v>0</v>
      </c>
      <c r="BG191" s="168">
        <f>IF(N191="zákl. prenesená",J191,0)</f>
        <v>0</v>
      </c>
      <c r="BH191" s="168">
        <f>IF(N191="zníž. prenesená",J191,0)</f>
        <v>0</v>
      </c>
      <c r="BI191" s="168">
        <f>IF(N191="nulová",J191,0)</f>
        <v>0</v>
      </c>
      <c r="BJ191" s="14" t="s">
        <v>131</v>
      </c>
      <c r="BK191" s="169">
        <f>ROUND(I191*H191,3)</f>
        <v>0</v>
      </c>
      <c r="BL191" s="14" t="s">
        <v>158</v>
      </c>
      <c r="BM191" s="167" t="s">
        <v>525</v>
      </c>
    </row>
    <row r="192" spans="1:65" s="2" customFormat="1" ht="21.75" customHeight="1" x14ac:dyDescent="0.25">
      <c r="A192" s="29"/>
      <c r="B192" s="121"/>
      <c r="C192" s="170" t="s">
        <v>219</v>
      </c>
      <c r="D192" s="170" t="s">
        <v>195</v>
      </c>
      <c r="E192" s="171"/>
      <c r="F192" s="172" t="s">
        <v>526</v>
      </c>
      <c r="G192" s="173" t="s">
        <v>178</v>
      </c>
      <c r="H192" s="174">
        <v>18.36</v>
      </c>
      <c r="I192" s="175"/>
      <c r="J192" s="174">
        <f>ROUND(I192*H192,3)</f>
        <v>0</v>
      </c>
      <c r="K192" s="176"/>
      <c r="L192" s="177"/>
      <c r="M192" s="178" t="s">
        <v>1</v>
      </c>
      <c r="N192" s="179" t="s">
        <v>41</v>
      </c>
      <c r="O192" s="55"/>
      <c r="P192" s="165">
        <f>O192*H192</f>
        <v>0</v>
      </c>
      <c r="Q192" s="165">
        <v>1</v>
      </c>
      <c r="R192" s="165">
        <f>Q192*H192</f>
        <v>18.36</v>
      </c>
      <c r="S192" s="165">
        <v>0</v>
      </c>
      <c r="T192" s="166">
        <f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7" t="s">
        <v>176</v>
      </c>
      <c r="AT192" s="167" t="s">
        <v>195</v>
      </c>
      <c r="AU192" s="167" t="s">
        <v>131</v>
      </c>
      <c r="AY192" s="14" t="s">
        <v>153</v>
      </c>
      <c r="BE192" s="168">
        <f>IF(N192="základná",J192,0)</f>
        <v>0</v>
      </c>
      <c r="BF192" s="168">
        <f>IF(N192="znížená",J192,0)</f>
        <v>0</v>
      </c>
      <c r="BG192" s="168">
        <f>IF(N192="zákl. prenesená",J192,0)</f>
        <v>0</v>
      </c>
      <c r="BH192" s="168">
        <f>IF(N192="zníž. prenesená",J192,0)</f>
        <v>0</v>
      </c>
      <c r="BI192" s="168">
        <f>IF(N192="nulová",J192,0)</f>
        <v>0</v>
      </c>
      <c r="BJ192" s="14" t="s">
        <v>131</v>
      </c>
      <c r="BK192" s="169">
        <f>ROUND(I192*H192,3)</f>
        <v>0</v>
      </c>
      <c r="BL192" s="14" t="s">
        <v>158</v>
      </c>
      <c r="BM192" s="167" t="s">
        <v>527</v>
      </c>
    </row>
    <row r="193" spans="1:65" s="12" customFormat="1" ht="22.95" customHeight="1" x14ac:dyDescent="0.3">
      <c r="B193" s="143"/>
      <c r="D193" s="144" t="s">
        <v>74</v>
      </c>
      <c r="E193" s="154"/>
      <c r="F193" s="154" t="s">
        <v>246</v>
      </c>
      <c r="I193" s="146"/>
      <c r="J193" s="155">
        <f>BK193</f>
        <v>0</v>
      </c>
      <c r="L193" s="143"/>
      <c r="M193" s="148"/>
      <c r="N193" s="149"/>
      <c r="O193" s="149"/>
      <c r="P193" s="150">
        <f>SUM(P194:P209)</f>
        <v>0</v>
      </c>
      <c r="Q193" s="149"/>
      <c r="R193" s="150">
        <f>SUM(R194:R209)</f>
        <v>72.614828899999978</v>
      </c>
      <c r="S193" s="149"/>
      <c r="T193" s="151">
        <f>SUM(T194:T209)</f>
        <v>0</v>
      </c>
      <c r="AR193" s="144" t="s">
        <v>83</v>
      </c>
      <c r="AT193" s="152" t="s">
        <v>74</v>
      </c>
      <c r="AU193" s="152" t="s">
        <v>83</v>
      </c>
      <c r="AY193" s="144" t="s">
        <v>153</v>
      </c>
      <c r="BK193" s="153">
        <f>SUM(BK194:BK209)</f>
        <v>0</v>
      </c>
    </row>
    <row r="194" spans="1:65" s="2" customFormat="1" ht="21.75" customHeight="1" x14ac:dyDescent="0.25">
      <c r="A194" s="29"/>
      <c r="B194" s="121"/>
      <c r="C194" s="156" t="s">
        <v>528</v>
      </c>
      <c r="D194" s="156" t="s">
        <v>155</v>
      </c>
      <c r="E194" s="157"/>
      <c r="F194" s="158" t="s">
        <v>529</v>
      </c>
      <c r="G194" s="159" t="s">
        <v>185</v>
      </c>
      <c r="H194" s="160">
        <v>144.65</v>
      </c>
      <c r="I194" s="161"/>
      <c r="J194" s="160">
        <f t="shared" ref="J194:J209" si="25">ROUND(I194*H194,3)</f>
        <v>0</v>
      </c>
      <c r="K194" s="162"/>
      <c r="L194" s="30"/>
      <c r="M194" s="163" t="s">
        <v>1</v>
      </c>
      <c r="N194" s="164" t="s">
        <v>41</v>
      </c>
      <c r="O194" s="55"/>
      <c r="P194" s="165">
        <f t="shared" ref="P194:P209" si="26">O194*H194</f>
        <v>0</v>
      </c>
      <c r="Q194" s="165">
        <v>4.0000000000000002E-4</v>
      </c>
      <c r="R194" s="165">
        <f t="shared" ref="R194:R209" si="27">Q194*H194</f>
        <v>5.7860000000000002E-2</v>
      </c>
      <c r="S194" s="165">
        <v>0</v>
      </c>
      <c r="T194" s="166">
        <f t="shared" ref="T194:T209" si="28"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7" t="s">
        <v>158</v>
      </c>
      <c r="AT194" s="167" t="s">
        <v>155</v>
      </c>
      <c r="AU194" s="167" t="s">
        <v>131</v>
      </c>
      <c r="AY194" s="14" t="s">
        <v>153</v>
      </c>
      <c r="BE194" s="168">
        <f t="shared" ref="BE194:BE209" si="29">IF(N194="základná",J194,0)</f>
        <v>0</v>
      </c>
      <c r="BF194" s="168">
        <f t="shared" ref="BF194:BF209" si="30">IF(N194="znížená",J194,0)</f>
        <v>0</v>
      </c>
      <c r="BG194" s="168">
        <f t="shared" ref="BG194:BG209" si="31">IF(N194="zákl. prenesená",J194,0)</f>
        <v>0</v>
      </c>
      <c r="BH194" s="168">
        <f t="shared" ref="BH194:BH209" si="32">IF(N194="zníž. prenesená",J194,0)</f>
        <v>0</v>
      </c>
      <c r="BI194" s="168">
        <f t="shared" ref="BI194:BI209" si="33">IF(N194="nulová",J194,0)</f>
        <v>0</v>
      </c>
      <c r="BJ194" s="14" t="s">
        <v>131</v>
      </c>
      <c r="BK194" s="169">
        <f t="shared" ref="BK194:BK209" si="34">ROUND(I194*H194,3)</f>
        <v>0</v>
      </c>
      <c r="BL194" s="14" t="s">
        <v>158</v>
      </c>
      <c r="BM194" s="167" t="s">
        <v>530</v>
      </c>
    </row>
    <row r="195" spans="1:65" s="2" customFormat="1" ht="21.75" customHeight="1" x14ac:dyDescent="0.25">
      <c r="A195" s="29"/>
      <c r="B195" s="121"/>
      <c r="C195" s="156" t="s">
        <v>531</v>
      </c>
      <c r="D195" s="156" t="s">
        <v>155</v>
      </c>
      <c r="E195" s="157"/>
      <c r="F195" s="158" t="s">
        <v>532</v>
      </c>
      <c r="G195" s="159" t="s">
        <v>185</v>
      </c>
      <c r="H195" s="160">
        <v>144.65</v>
      </c>
      <c r="I195" s="161"/>
      <c r="J195" s="160">
        <f t="shared" si="25"/>
        <v>0</v>
      </c>
      <c r="K195" s="162"/>
      <c r="L195" s="30"/>
      <c r="M195" s="163" t="s">
        <v>1</v>
      </c>
      <c r="N195" s="164" t="s">
        <v>41</v>
      </c>
      <c r="O195" s="55"/>
      <c r="P195" s="165">
        <f t="shared" si="26"/>
        <v>0</v>
      </c>
      <c r="Q195" s="165">
        <v>2.3619999999999999E-2</v>
      </c>
      <c r="R195" s="165">
        <f t="shared" si="27"/>
        <v>3.416633</v>
      </c>
      <c r="S195" s="165">
        <v>0</v>
      </c>
      <c r="T195" s="166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7" t="s">
        <v>158</v>
      </c>
      <c r="AT195" s="167" t="s">
        <v>155</v>
      </c>
      <c r="AU195" s="167" t="s">
        <v>131</v>
      </c>
      <c r="AY195" s="14" t="s">
        <v>153</v>
      </c>
      <c r="BE195" s="168">
        <f t="shared" si="29"/>
        <v>0</v>
      </c>
      <c r="BF195" s="168">
        <f t="shared" si="30"/>
        <v>0</v>
      </c>
      <c r="BG195" s="168">
        <f t="shared" si="31"/>
        <v>0</v>
      </c>
      <c r="BH195" s="168">
        <f t="shared" si="32"/>
        <v>0</v>
      </c>
      <c r="BI195" s="168">
        <f t="shared" si="33"/>
        <v>0</v>
      </c>
      <c r="BJ195" s="14" t="s">
        <v>131</v>
      </c>
      <c r="BK195" s="169">
        <f t="shared" si="34"/>
        <v>0</v>
      </c>
      <c r="BL195" s="14" t="s">
        <v>158</v>
      </c>
      <c r="BM195" s="167" t="s">
        <v>533</v>
      </c>
    </row>
    <row r="196" spans="1:65" s="2" customFormat="1" ht="21.75" customHeight="1" x14ac:dyDescent="0.25">
      <c r="A196" s="29"/>
      <c r="B196" s="121"/>
      <c r="C196" s="156" t="s">
        <v>534</v>
      </c>
      <c r="D196" s="156" t="s">
        <v>155</v>
      </c>
      <c r="E196" s="157"/>
      <c r="F196" s="158" t="s">
        <v>535</v>
      </c>
      <c r="G196" s="159" t="s">
        <v>185</v>
      </c>
      <c r="H196" s="160">
        <v>144.65</v>
      </c>
      <c r="I196" s="161"/>
      <c r="J196" s="160">
        <f t="shared" si="25"/>
        <v>0</v>
      </c>
      <c r="K196" s="162"/>
      <c r="L196" s="30"/>
      <c r="M196" s="163" t="s">
        <v>1</v>
      </c>
      <c r="N196" s="164" t="s">
        <v>41</v>
      </c>
      <c r="O196" s="55"/>
      <c r="P196" s="165">
        <f t="shared" si="26"/>
        <v>0</v>
      </c>
      <c r="Q196" s="165">
        <v>4.7200000000000002E-3</v>
      </c>
      <c r="R196" s="165">
        <f t="shared" si="27"/>
        <v>0.68274800000000002</v>
      </c>
      <c r="S196" s="165">
        <v>0</v>
      </c>
      <c r="T196" s="166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7" t="s">
        <v>158</v>
      </c>
      <c r="AT196" s="167" t="s">
        <v>155</v>
      </c>
      <c r="AU196" s="167" t="s">
        <v>131</v>
      </c>
      <c r="AY196" s="14" t="s">
        <v>153</v>
      </c>
      <c r="BE196" s="168">
        <f t="shared" si="29"/>
        <v>0</v>
      </c>
      <c r="BF196" s="168">
        <f t="shared" si="30"/>
        <v>0</v>
      </c>
      <c r="BG196" s="168">
        <f t="shared" si="31"/>
        <v>0</v>
      </c>
      <c r="BH196" s="168">
        <f t="shared" si="32"/>
        <v>0</v>
      </c>
      <c r="BI196" s="168">
        <f t="shared" si="33"/>
        <v>0</v>
      </c>
      <c r="BJ196" s="14" t="s">
        <v>131</v>
      </c>
      <c r="BK196" s="169">
        <f t="shared" si="34"/>
        <v>0</v>
      </c>
      <c r="BL196" s="14" t="s">
        <v>158</v>
      </c>
      <c r="BM196" s="167" t="s">
        <v>536</v>
      </c>
    </row>
    <row r="197" spans="1:65" s="2" customFormat="1" ht="21.75" customHeight="1" x14ac:dyDescent="0.25">
      <c r="A197" s="29"/>
      <c r="B197" s="121"/>
      <c r="C197" s="156" t="s">
        <v>537</v>
      </c>
      <c r="D197" s="156" t="s">
        <v>155</v>
      </c>
      <c r="E197" s="157"/>
      <c r="F197" s="158" t="s">
        <v>538</v>
      </c>
      <c r="G197" s="159" t="s">
        <v>185</v>
      </c>
      <c r="H197" s="160">
        <v>144.65</v>
      </c>
      <c r="I197" s="161"/>
      <c r="J197" s="160">
        <f t="shared" si="25"/>
        <v>0</v>
      </c>
      <c r="K197" s="162"/>
      <c r="L197" s="30"/>
      <c r="M197" s="163" t="s">
        <v>1</v>
      </c>
      <c r="N197" s="164" t="s">
        <v>41</v>
      </c>
      <c r="O197" s="55"/>
      <c r="P197" s="165">
        <f t="shared" si="26"/>
        <v>0</v>
      </c>
      <c r="Q197" s="165">
        <v>4.15E-3</v>
      </c>
      <c r="R197" s="165">
        <f t="shared" si="27"/>
        <v>0.60029750000000004</v>
      </c>
      <c r="S197" s="165">
        <v>0</v>
      </c>
      <c r="T197" s="166">
        <f t="shared" si="2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7" t="s">
        <v>158</v>
      </c>
      <c r="AT197" s="167" t="s">
        <v>155</v>
      </c>
      <c r="AU197" s="167" t="s">
        <v>131</v>
      </c>
      <c r="AY197" s="14" t="s">
        <v>153</v>
      </c>
      <c r="BE197" s="168">
        <f t="shared" si="29"/>
        <v>0</v>
      </c>
      <c r="BF197" s="168">
        <f t="shared" si="30"/>
        <v>0</v>
      </c>
      <c r="BG197" s="168">
        <f t="shared" si="31"/>
        <v>0</v>
      </c>
      <c r="BH197" s="168">
        <f t="shared" si="32"/>
        <v>0</v>
      </c>
      <c r="BI197" s="168">
        <f t="shared" si="33"/>
        <v>0</v>
      </c>
      <c r="BJ197" s="14" t="s">
        <v>131</v>
      </c>
      <c r="BK197" s="169">
        <f t="shared" si="34"/>
        <v>0</v>
      </c>
      <c r="BL197" s="14" t="s">
        <v>158</v>
      </c>
      <c r="BM197" s="167" t="s">
        <v>539</v>
      </c>
    </row>
    <row r="198" spans="1:65" s="2" customFormat="1" ht="21.75" customHeight="1" x14ac:dyDescent="0.25">
      <c r="A198" s="29"/>
      <c r="B198" s="121"/>
      <c r="C198" s="156" t="s">
        <v>540</v>
      </c>
      <c r="D198" s="156" t="s">
        <v>155</v>
      </c>
      <c r="E198" s="157"/>
      <c r="F198" s="158" t="s">
        <v>541</v>
      </c>
      <c r="G198" s="159" t="s">
        <v>185</v>
      </c>
      <c r="H198" s="160">
        <v>91.06</v>
      </c>
      <c r="I198" s="161"/>
      <c r="J198" s="160">
        <f t="shared" si="25"/>
        <v>0</v>
      </c>
      <c r="K198" s="162"/>
      <c r="L198" s="30"/>
      <c r="M198" s="163" t="s">
        <v>1</v>
      </c>
      <c r="N198" s="164" t="s">
        <v>41</v>
      </c>
      <c r="O198" s="55"/>
      <c r="P198" s="165">
        <f t="shared" si="26"/>
        <v>0</v>
      </c>
      <c r="Q198" s="165">
        <v>4.0000000000000002E-4</v>
      </c>
      <c r="R198" s="165">
        <f t="shared" si="27"/>
        <v>3.6424000000000005E-2</v>
      </c>
      <c r="S198" s="165">
        <v>0</v>
      </c>
      <c r="T198" s="166">
        <f t="shared" si="2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7" t="s">
        <v>158</v>
      </c>
      <c r="AT198" s="167" t="s">
        <v>155</v>
      </c>
      <c r="AU198" s="167" t="s">
        <v>131</v>
      </c>
      <c r="AY198" s="14" t="s">
        <v>153</v>
      </c>
      <c r="BE198" s="168">
        <f t="shared" si="29"/>
        <v>0</v>
      </c>
      <c r="BF198" s="168">
        <f t="shared" si="30"/>
        <v>0</v>
      </c>
      <c r="BG198" s="168">
        <f t="shared" si="31"/>
        <v>0</v>
      </c>
      <c r="BH198" s="168">
        <f t="shared" si="32"/>
        <v>0</v>
      </c>
      <c r="BI198" s="168">
        <f t="shared" si="33"/>
        <v>0</v>
      </c>
      <c r="BJ198" s="14" t="s">
        <v>131</v>
      </c>
      <c r="BK198" s="169">
        <f t="shared" si="34"/>
        <v>0</v>
      </c>
      <c r="BL198" s="14" t="s">
        <v>158</v>
      </c>
      <c r="BM198" s="167" t="s">
        <v>542</v>
      </c>
    </row>
    <row r="199" spans="1:65" s="2" customFormat="1" ht="21.75" customHeight="1" x14ac:dyDescent="0.25">
      <c r="A199" s="29"/>
      <c r="B199" s="121"/>
      <c r="C199" s="156" t="s">
        <v>543</v>
      </c>
      <c r="D199" s="156" t="s">
        <v>155</v>
      </c>
      <c r="E199" s="157"/>
      <c r="F199" s="158" t="s">
        <v>544</v>
      </c>
      <c r="G199" s="159" t="s">
        <v>185</v>
      </c>
      <c r="H199" s="160">
        <v>91.06</v>
      </c>
      <c r="I199" s="161"/>
      <c r="J199" s="160">
        <f t="shared" si="25"/>
        <v>0</v>
      </c>
      <c r="K199" s="162"/>
      <c r="L199" s="30"/>
      <c r="M199" s="163" t="s">
        <v>1</v>
      </c>
      <c r="N199" s="164" t="s">
        <v>41</v>
      </c>
      <c r="O199" s="55"/>
      <c r="P199" s="165">
        <f t="shared" si="26"/>
        <v>0</v>
      </c>
      <c r="Q199" s="165">
        <v>2.3619999999999999E-2</v>
      </c>
      <c r="R199" s="165">
        <f t="shared" si="27"/>
        <v>2.1508371999999998</v>
      </c>
      <c r="S199" s="165">
        <v>0</v>
      </c>
      <c r="T199" s="166">
        <f t="shared" si="2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7" t="s">
        <v>158</v>
      </c>
      <c r="AT199" s="167" t="s">
        <v>155</v>
      </c>
      <c r="AU199" s="167" t="s">
        <v>131</v>
      </c>
      <c r="AY199" s="14" t="s">
        <v>153</v>
      </c>
      <c r="BE199" s="168">
        <f t="shared" si="29"/>
        <v>0</v>
      </c>
      <c r="BF199" s="168">
        <f t="shared" si="30"/>
        <v>0</v>
      </c>
      <c r="BG199" s="168">
        <f t="shared" si="31"/>
        <v>0</v>
      </c>
      <c r="BH199" s="168">
        <f t="shared" si="32"/>
        <v>0</v>
      </c>
      <c r="BI199" s="168">
        <f t="shared" si="33"/>
        <v>0</v>
      </c>
      <c r="BJ199" s="14" t="s">
        <v>131</v>
      </c>
      <c r="BK199" s="169">
        <f t="shared" si="34"/>
        <v>0</v>
      </c>
      <c r="BL199" s="14" t="s">
        <v>158</v>
      </c>
      <c r="BM199" s="167" t="s">
        <v>545</v>
      </c>
    </row>
    <row r="200" spans="1:65" s="2" customFormat="1" ht="21.75" customHeight="1" x14ac:dyDescent="0.25">
      <c r="A200" s="29"/>
      <c r="B200" s="121"/>
      <c r="C200" s="156" t="s">
        <v>546</v>
      </c>
      <c r="D200" s="156" t="s">
        <v>155</v>
      </c>
      <c r="E200" s="157"/>
      <c r="F200" s="158" t="s">
        <v>547</v>
      </c>
      <c r="G200" s="159" t="s">
        <v>185</v>
      </c>
      <c r="H200" s="160">
        <v>91.06</v>
      </c>
      <c r="I200" s="161"/>
      <c r="J200" s="160">
        <f t="shared" si="25"/>
        <v>0</v>
      </c>
      <c r="K200" s="162"/>
      <c r="L200" s="30"/>
      <c r="M200" s="163" t="s">
        <v>1</v>
      </c>
      <c r="N200" s="164" t="s">
        <v>41</v>
      </c>
      <c r="O200" s="55"/>
      <c r="P200" s="165">
        <f t="shared" si="26"/>
        <v>0</v>
      </c>
      <c r="Q200" s="165">
        <v>2.32E-3</v>
      </c>
      <c r="R200" s="165">
        <f t="shared" si="27"/>
        <v>0.21125920000000001</v>
      </c>
      <c r="S200" s="165">
        <v>0</v>
      </c>
      <c r="T200" s="166">
        <f t="shared" si="2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7" t="s">
        <v>158</v>
      </c>
      <c r="AT200" s="167" t="s">
        <v>155</v>
      </c>
      <c r="AU200" s="167" t="s">
        <v>131</v>
      </c>
      <c r="AY200" s="14" t="s">
        <v>153</v>
      </c>
      <c r="BE200" s="168">
        <f t="shared" si="29"/>
        <v>0</v>
      </c>
      <c r="BF200" s="168">
        <f t="shared" si="30"/>
        <v>0</v>
      </c>
      <c r="BG200" s="168">
        <f t="shared" si="31"/>
        <v>0</v>
      </c>
      <c r="BH200" s="168">
        <f t="shared" si="32"/>
        <v>0</v>
      </c>
      <c r="BI200" s="168">
        <f t="shared" si="33"/>
        <v>0</v>
      </c>
      <c r="BJ200" s="14" t="s">
        <v>131</v>
      </c>
      <c r="BK200" s="169">
        <f t="shared" si="34"/>
        <v>0</v>
      </c>
      <c r="BL200" s="14" t="s">
        <v>158</v>
      </c>
      <c r="BM200" s="167" t="s">
        <v>548</v>
      </c>
    </row>
    <row r="201" spans="1:65" s="2" customFormat="1" ht="21.75" customHeight="1" x14ac:dyDescent="0.25">
      <c r="A201" s="29"/>
      <c r="B201" s="121"/>
      <c r="C201" s="156" t="s">
        <v>549</v>
      </c>
      <c r="D201" s="156" t="s">
        <v>155</v>
      </c>
      <c r="E201" s="157"/>
      <c r="F201" s="158" t="s">
        <v>550</v>
      </c>
      <c r="G201" s="159" t="s">
        <v>185</v>
      </c>
      <c r="H201" s="160">
        <v>91.06</v>
      </c>
      <c r="I201" s="161"/>
      <c r="J201" s="160">
        <f t="shared" si="25"/>
        <v>0</v>
      </c>
      <c r="K201" s="162"/>
      <c r="L201" s="30"/>
      <c r="M201" s="163" t="s">
        <v>1</v>
      </c>
      <c r="N201" s="164" t="s">
        <v>41</v>
      </c>
      <c r="O201" s="55"/>
      <c r="P201" s="165">
        <f t="shared" si="26"/>
        <v>0</v>
      </c>
      <c r="Q201" s="165">
        <v>4.15E-3</v>
      </c>
      <c r="R201" s="165">
        <f t="shared" si="27"/>
        <v>0.37789900000000004</v>
      </c>
      <c r="S201" s="165">
        <v>0</v>
      </c>
      <c r="T201" s="166">
        <f t="shared" si="2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7" t="s">
        <v>158</v>
      </c>
      <c r="AT201" s="167" t="s">
        <v>155</v>
      </c>
      <c r="AU201" s="167" t="s">
        <v>131</v>
      </c>
      <c r="AY201" s="14" t="s">
        <v>153</v>
      </c>
      <c r="BE201" s="168">
        <f t="shared" si="29"/>
        <v>0</v>
      </c>
      <c r="BF201" s="168">
        <f t="shared" si="30"/>
        <v>0</v>
      </c>
      <c r="BG201" s="168">
        <f t="shared" si="31"/>
        <v>0</v>
      </c>
      <c r="BH201" s="168">
        <f t="shared" si="32"/>
        <v>0</v>
      </c>
      <c r="BI201" s="168">
        <f t="shared" si="33"/>
        <v>0</v>
      </c>
      <c r="BJ201" s="14" t="s">
        <v>131</v>
      </c>
      <c r="BK201" s="169">
        <f t="shared" si="34"/>
        <v>0</v>
      </c>
      <c r="BL201" s="14" t="s">
        <v>158</v>
      </c>
      <c r="BM201" s="167" t="s">
        <v>551</v>
      </c>
    </row>
    <row r="202" spans="1:65" s="2" customFormat="1" ht="33" customHeight="1" x14ac:dyDescent="0.25">
      <c r="A202" s="29"/>
      <c r="B202" s="121"/>
      <c r="C202" s="156" t="s">
        <v>552</v>
      </c>
      <c r="D202" s="156" t="s">
        <v>155</v>
      </c>
      <c r="E202" s="157"/>
      <c r="F202" s="158" t="s">
        <v>553</v>
      </c>
      <c r="G202" s="159" t="s">
        <v>185</v>
      </c>
      <c r="H202" s="160">
        <v>47.4</v>
      </c>
      <c r="I202" s="161"/>
      <c r="J202" s="160">
        <f t="shared" si="25"/>
        <v>0</v>
      </c>
      <c r="K202" s="162"/>
      <c r="L202" s="30"/>
      <c r="M202" s="163" t="s">
        <v>1</v>
      </c>
      <c r="N202" s="164" t="s">
        <v>41</v>
      </c>
      <c r="O202" s="55"/>
      <c r="P202" s="165">
        <f t="shared" si="26"/>
        <v>0</v>
      </c>
      <c r="Q202" s="165">
        <v>2.2100000000000002E-3</v>
      </c>
      <c r="R202" s="165">
        <f t="shared" si="27"/>
        <v>0.104754</v>
      </c>
      <c r="S202" s="165">
        <v>0</v>
      </c>
      <c r="T202" s="166">
        <f t="shared" si="2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7" t="s">
        <v>158</v>
      </c>
      <c r="AT202" s="167" t="s">
        <v>155</v>
      </c>
      <c r="AU202" s="167" t="s">
        <v>131</v>
      </c>
      <c r="AY202" s="14" t="s">
        <v>153</v>
      </c>
      <c r="BE202" s="168">
        <f t="shared" si="29"/>
        <v>0</v>
      </c>
      <c r="BF202" s="168">
        <f t="shared" si="30"/>
        <v>0</v>
      </c>
      <c r="BG202" s="168">
        <f t="shared" si="31"/>
        <v>0</v>
      </c>
      <c r="BH202" s="168">
        <f t="shared" si="32"/>
        <v>0</v>
      </c>
      <c r="BI202" s="168">
        <f t="shared" si="33"/>
        <v>0</v>
      </c>
      <c r="BJ202" s="14" t="s">
        <v>131</v>
      </c>
      <c r="BK202" s="169">
        <f t="shared" si="34"/>
        <v>0</v>
      </c>
      <c r="BL202" s="14" t="s">
        <v>158</v>
      </c>
      <c r="BM202" s="167" t="s">
        <v>554</v>
      </c>
    </row>
    <row r="203" spans="1:65" s="2" customFormat="1" ht="21.75" customHeight="1" x14ac:dyDescent="0.25">
      <c r="A203" s="29"/>
      <c r="B203" s="121"/>
      <c r="C203" s="156" t="s">
        <v>555</v>
      </c>
      <c r="D203" s="156" t="s">
        <v>155</v>
      </c>
      <c r="E203" s="157"/>
      <c r="F203" s="158" t="s">
        <v>272</v>
      </c>
      <c r="G203" s="159" t="s">
        <v>157</v>
      </c>
      <c r="H203" s="160">
        <v>30.24</v>
      </c>
      <c r="I203" s="161"/>
      <c r="J203" s="160">
        <f t="shared" si="25"/>
        <v>0</v>
      </c>
      <c r="K203" s="162"/>
      <c r="L203" s="30"/>
      <c r="M203" s="163" t="s">
        <v>1</v>
      </c>
      <c r="N203" s="164" t="s">
        <v>41</v>
      </c>
      <c r="O203" s="55"/>
      <c r="P203" s="165">
        <f t="shared" si="26"/>
        <v>0</v>
      </c>
      <c r="Q203" s="165">
        <v>1.837</v>
      </c>
      <c r="R203" s="165">
        <f t="shared" si="27"/>
        <v>55.550879999999999</v>
      </c>
      <c r="S203" s="165">
        <v>0</v>
      </c>
      <c r="T203" s="166">
        <f t="shared" si="2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7" t="s">
        <v>158</v>
      </c>
      <c r="AT203" s="167" t="s">
        <v>155</v>
      </c>
      <c r="AU203" s="167" t="s">
        <v>131</v>
      </c>
      <c r="AY203" s="14" t="s">
        <v>153</v>
      </c>
      <c r="BE203" s="168">
        <f t="shared" si="29"/>
        <v>0</v>
      </c>
      <c r="BF203" s="168">
        <f t="shared" si="30"/>
        <v>0</v>
      </c>
      <c r="BG203" s="168">
        <f t="shared" si="31"/>
        <v>0</v>
      </c>
      <c r="BH203" s="168">
        <f t="shared" si="32"/>
        <v>0</v>
      </c>
      <c r="BI203" s="168">
        <f t="shared" si="33"/>
        <v>0</v>
      </c>
      <c r="BJ203" s="14" t="s">
        <v>131</v>
      </c>
      <c r="BK203" s="169">
        <f t="shared" si="34"/>
        <v>0</v>
      </c>
      <c r="BL203" s="14" t="s">
        <v>158</v>
      </c>
      <c r="BM203" s="167" t="s">
        <v>556</v>
      </c>
    </row>
    <row r="204" spans="1:65" s="2" customFormat="1" ht="21.75" customHeight="1" x14ac:dyDescent="0.25">
      <c r="A204" s="29"/>
      <c r="B204" s="121"/>
      <c r="C204" s="156" t="s">
        <v>557</v>
      </c>
      <c r="D204" s="156" t="s">
        <v>155</v>
      </c>
      <c r="E204" s="157"/>
      <c r="F204" s="158" t="s">
        <v>558</v>
      </c>
      <c r="G204" s="159" t="s">
        <v>185</v>
      </c>
      <c r="H204" s="160">
        <v>39.5</v>
      </c>
      <c r="I204" s="161"/>
      <c r="J204" s="160">
        <f t="shared" si="25"/>
        <v>0</v>
      </c>
      <c r="K204" s="162"/>
      <c r="L204" s="30"/>
      <c r="M204" s="163" t="s">
        <v>1</v>
      </c>
      <c r="N204" s="164" t="s">
        <v>41</v>
      </c>
      <c r="O204" s="55"/>
      <c r="P204" s="165">
        <f t="shared" si="26"/>
        <v>0</v>
      </c>
      <c r="Q204" s="165">
        <v>0</v>
      </c>
      <c r="R204" s="165">
        <f t="shared" si="27"/>
        <v>0</v>
      </c>
      <c r="S204" s="165">
        <v>0</v>
      </c>
      <c r="T204" s="166">
        <f t="shared" si="2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7" t="s">
        <v>158</v>
      </c>
      <c r="AT204" s="167" t="s">
        <v>155</v>
      </c>
      <c r="AU204" s="167" t="s">
        <v>131</v>
      </c>
      <c r="AY204" s="14" t="s">
        <v>153</v>
      </c>
      <c r="BE204" s="168">
        <f t="shared" si="29"/>
        <v>0</v>
      </c>
      <c r="BF204" s="168">
        <f t="shared" si="30"/>
        <v>0</v>
      </c>
      <c r="BG204" s="168">
        <f t="shared" si="31"/>
        <v>0</v>
      </c>
      <c r="BH204" s="168">
        <f t="shared" si="32"/>
        <v>0</v>
      </c>
      <c r="BI204" s="168">
        <f t="shared" si="33"/>
        <v>0</v>
      </c>
      <c r="BJ204" s="14" t="s">
        <v>131</v>
      </c>
      <c r="BK204" s="169">
        <f t="shared" si="34"/>
        <v>0</v>
      </c>
      <c r="BL204" s="14" t="s">
        <v>158</v>
      </c>
      <c r="BM204" s="167" t="s">
        <v>559</v>
      </c>
    </row>
    <row r="205" spans="1:65" s="2" customFormat="1" ht="21.75" customHeight="1" x14ac:dyDescent="0.25">
      <c r="A205" s="29"/>
      <c r="B205" s="121"/>
      <c r="C205" s="170" t="s">
        <v>560</v>
      </c>
      <c r="D205" s="170" t="s">
        <v>195</v>
      </c>
      <c r="E205" s="171"/>
      <c r="F205" s="172" t="s">
        <v>561</v>
      </c>
      <c r="G205" s="173" t="s">
        <v>350</v>
      </c>
      <c r="H205" s="174">
        <v>8.1370000000000005</v>
      </c>
      <c r="I205" s="175"/>
      <c r="J205" s="174">
        <f t="shared" si="25"/>
        <v>0</v>
      </c>
      <c r="K205" s="176"/>
      <c r="L205" s="177"/>
      <c r="M205" s="178" t="s">
        <v>1</v>
      </c>
      <c r="N205" s="179" t="s">
        <v>41</v>
      </c>
      <c r="O205" s="55"/>
      <c r="P205" s="165">
        <f t="shared" si="26"/>
        <v>0</v>
      </c>
      <c r="Q205" s="165">
        <v>1E-3</v>
      </c>
      <c r="R205" s="165">
        <f t="shared" si="27"/>
        <v>8.1370000000000001E-3</v>
      </c>
      <c r="S205" s="165">
        <v>0</v>
      </c>
      <c r="T205" s="166">
        <f t="shared" si="2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7" t="s">
        <v>176</v>
      </c>
      <c r="AT205" s="167" t="s">
        <v>195</v>
      </c>
      <c r="AU205" s="167" t="s">
        <v>131</v>
      </c>
      <c r="AY205" s="14" t="s">
        <v>153</v>
      </c>
      <c r="BE205" s="168">
        <f t="shared" si="29"/>
        <v>0</v>
      </c>
      <c r="BF205" s="168">
        <f t="shared" si="30"/>
        <v>0</v>
      </c>
      <c r="BG205" s="168">
        <f t="shared" si="31"/>
        <v>0</v>
      </c>
      <c r="BH205" s="168">
        <f t="shared" si="32"/>
        <v>0</v>
      </c>
      <c r="BI205" s="168">
        <f t="shared" si="33"/>
        <v>0</v>
      </c>
      <c r="BJ205" s="14" t="s">
        <v>131</v>
      </c>
      <c r="BK205" s="169">
        <f t="shared" si="34"/>
        <v>0</v>
      </c>
      <c r="BL205" s="14" t="s">
        <v>158</v>
      </c>
      <c r="BM205" s="167" t="s">
        <v>562</v>
      </c>
    </row>
    <row r="206" spans="1:65" s="2" customFormat="1" ht="21.75" customHeight="1" x14ac:dyDescent="0.25">
      <c r="A206" s="29"/>
      <c r="B206" s="121"/>
      <c r="C206" s="156" t="s">
        <v>563</v>
      </c>
      <c r="D206" s="156" t="s">
        <v>155</v>
      </c>
      <c r="E206" s="157"/>
      <c r="F206" s="158" t="s">
        <v>564</v>
      </c>
      <c r="G206" s="159" t="s">
        <v>185</v>
      </c>
      <c r="H206" s="160">
        <v>39.5</v>
      </c>
      <c r="I206" s="161"/>
      <c r="J206" s="160">
        <f t="shared" si="25"/>
        <v>0</v>
      </c>
      <c r="K206" s="162"/>
      <c r="L206" s="30"/>
      <c r="M206" s="163" t="s">
        <v>1</v>
      </c>
      <c r="N206" s="164" t="s">
        <v>41</v>
      </c>
      <c r="O206" s="55"/>
      <c r="P206" s="165">
        <f t="shared" si="26"/>
        <v>0</v>
      </c>
      <c r="Q206" s="165">
        <v>0.23599999999999999</v>
      </c>
      <c r="R206" s="165">
        <f t="shared" si="27"/>
        <v>9.3219999999999992</v>
      </c>
      <c r="S206" s="165">
        <v>0</v>
      </c>
      <c r="T206" s="166">
        <f t="shared" si="2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7" t="s">
        <v>158</v>
      </c>
      <c r="AT206" s="167" t="s">
        <v>155</v>
      </c>
      <c r="AU206" s="167" t="s">
        <v>131</v>
      </c>
      <c r="AY206" s="14" t="s">
        <v>153</v>
      </c>
      <c r="BE206" s="168">
        <f t="shared" si="29"/>
        <v>0</v>
      </c>
      <c r="BF206" s="168">
        <f t="shared" si="30"/>
        <v>0</v>
      </c>
      <c r="BG206" s="168">
        <f t="shared" si="31"/>
        <v>0</v>
      </c>
      <c r="BH206" s="168">
        <f t="shared" si="32"/>
        <v>0</v>
      </c>
      <c r="BI206" s="168">
        <f t="shared" si="33"/>
        <v>0</v>
      </c>
      <c r="BJ206" s="14" t="s">
        <v>131</v>
      </c>
      <c r="BK206" s="169">
        <f t="shared" si="34"/>
        <v>0</v>
      </c>
      <c r="BL206" s="14" t="s">
        <v>158</v>
      </c>
      <c r="BM206" s="167" t="s">
        <v>565</v>
      </c>
    </row>
    <row r="207" spans="1:65" s="2" customFormat="1" ht="21.75" customHeight="1" x14ac:dyDescent="0.25">
      <c r="A207" s="29"/>
      <c r="B207" s="121"/>
      <c r="C207" s="156" t="s">
        <v>566</v>
      </c>
      <c r="D207" s="156" t="s">
        <v>155</v>
      </c>
      <c r="E207" s="157"/>
      <c r="F207" s="158" t="s">
        <v>567</v>
      </c>
      <c r="G207" s="159" t="s">
        <v>340</v>
      </c>
      <c r="H207" s="160">
        <v>3</v>
      </c>
      <c r="I207" s="161"/>
      <c r="J207" s="160">
        <f t="shared" si="25"/>
        <v>0</v>
      </c>
      <c r="K207" s="162"/>
      <c r="L207" s="30"/>
      <c r="M207" s="163" t="s">
        <v>1</v>
      </c>
      <c r="N207" s="164" t="s">
        <v>41</v>
      </c>
      <c r="O207" s="55"/>
      <c r="P207" s="165">
        <f t="shared" si="26"/>
        <v>0</v>
      </c>
      <c r="Q207" s="165">
        <v>1.7500000000000002E-2</v>
      </c>
      <c r="R207" s="165">
        <f t="shared" si="27"/>
        <v>5.2500000000000005E-2</v>
      </c>
      <c r="S207" s="165">
        <v>0</v>
      </c>
      <c r="T207" s="166">
        <f t="shared" si="2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7" t="s">
        <v>158</v>
      </c>
      <c r="AT207" s="167" t="s">
        <v>155</v>
      </c>
      <c r="AU207" s="167" t="s">
        <v>131</v>
      </c>
      <c r="AY207" s="14" t="s">
        <v>153</v>
      </c>
      <c r="BE207" s="168">
        <f t="shared" si="29"/>
        <v>0</v>
      </c>
      <c r="BF207" s="168">
        <f t="shared" si="30"/>
        <v>0</v>
      </c>
      <c r="BG207" s="168">
        <f t="shared" si="31"/>
        <v>0</v>
      </c>
      <c r="BH207" s="168">
        <f t="shared" si="32"/>
        <v>0</v>
      </c>
      <c r="BI207" s="168">
        <f t="shared" si="33"/>
        <v>0</v>
      </c>
      <c r="BJ207" s="14" t="s">
        <v>131</v>
      </c>
      <c r="BK207" s="169">
        <f t="shared" si="34"/>
        <v>0</v>
      </c>
      <c r="BL207" s="14" t="s">
        <v>158</v>
      </c>
      <c r="BM207" s="167" t="s">
        <v>568</v>
      </c>
    </row>
    <row r="208" spans="1:65" s="2" customFormat="1" ht="21.75" customHeight="1" x14ac:dyDescent="0.25">
      <c r="A208" s="29"/>
      <c r="B208" s="121"/>
      <c r="C208" s="170" t="s">
        <v>569</v>
      </c>
      <c r="D208" s="170" t="s">
        <v>195</v>
      </c>
      <c r="E208" s="171"/>
      <c r="F208" s="172" t="s">
        <v>570</v>
      </c>
      <c r="G208" s="173" t="s">
        <v>340</v>
      </c>
      <c r="H208" s="174">
        <v>1</v>
      </c>
      <c r="I208" s="175"/>
      <c r="J208" s="174">
        <f t="shared" si="25"/>
        <v>0</v>
      </c>
      <c r="K208" s="176"/>
      <c r="L208" s="177"/>
      <c r="M208" s="178" t="s">
        <v>1</v>
      </c>
      <c r="N208" s="179" t="s">
        <v>41</v>
      </c>
      <c r="O208" s="55"/>
      <c r="P208" s="165">
        <f t="shared" si="26"/>
        <v>0</v>
      </c>
      <c r="Q208" s="165">
        <v>1.4E-2</v>
      </c>
      <c r="R208" s="165">
        <f t="shared" si="27"/>
        <v>1.4E-2</v>
      </c>
      <c r="S208" s="165">
        <v>0</v>
      </c>
      <c r="T208" s="166">
        <f t="shared" si="2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7" t="s">
        <v>176</v>
      </c>
      <c r="AT208" s="167" t="s">
        <v>195</v>
      </c>
      <c r="AU208" s="167" t="s">
        <v>131</v>
      </c>
      <c r="AY208" s="14" t="s">
        <v>153</v>
      </c>
      <c r="BE208" s="168">
        <f t="shared" si="29"/>
        <v>0</v>
      </c>
      <c r="BF208" s="168">
        <f t="shared" si="30"/>
        <v>0</v>
      </c>
      <c r="BG208" s="168">
        <f t="shared" si="31"/>
        <v>0</v>
      </c>
      <c r="BH208" s="168">
        <f t="shared" si="32"/>
        <v>0</v>
      </c>
      <c r="BI208" s="168">
        <f t="shared" si="33"/>
        <v>0</v>
      </c>
      <c r="BJ208" s="14" t="s">
        <v>131</v>
      </c>
      <c r="BK208" s="169">
        <f t="shared" si="34"/>
        <v>0</v>
      </c>
      <c r="BL208" s="14" t="s">
        <v>158</v>
      </c>
      <c r="BM208" s="167" t="s">
        <v>571</v>
      </c>
    </row>
    <row r="209" spans="1:65" s="2" customFormat="1" ht="21.75" customHeight="1" x14ac:dyDescent="0.25">
      <c r="A209" s="29"/>
      <c r="B209" s="121"/>
      <c r="C209" s="170" t="s">
        <v>572</v>
      </c>
      <c r="D209" s="170" t="s">
        <v>195</v>
      </c>
      <c r="E209" s="171"/>
      <c r="F209" s="172" t="s">
        <v>573</v>
      </c>
      <c r="G209" s="173" t="s">
        <v>340</v>
      </c>
      <c r="H209" s="174">
        <v>2</v>
      </c>
      <c r="I209" s="175"/>
      <c r="J209" s="174">
        <f t="shared" si="25"/>
        <v>0</v>
      </c>
      <c r="K209" s="176"/>
      <c r="L209" s="177"/>
      <c r="M209" s="178" t="s">
        <v>1</v>
      </c>
      <c r="N209" s="179" t="s">
        <v>41</v>
      </c>
      <c r="O209" s="55"/>
      <c r="P209" s="165">
        <f t="shared" si="26"/>
        <v>0</v>
      </c>
      <c r="Q209" s="165">
        <v>1.43E-2</v>
      </c>
      <c r="R209" s="165">
        <f t="shared" si="27"/>
        <v>2.86E-2</v>
      </c>
      <c r="S209" s="165">
        <v>0</v>
      </c>
      <c r="T209" s="166">
        <f t="shared" si="2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7" t="s">
        <v>176</v>
      </c>
      <c r="AT209" s="167" t="s">
        <v>195</v>
      </c>
      <c r="AU209" s="167" t="s">
        <v>131</v>
      </c>
      <c r="AY209" s="14" t="s">
        <v>153</v>
      </c>
      <c r="BE209" s="168">
        <f t="shared" si="29"/>
        <v>0</v>
      </c>
      <c r="BF209" s="168">
        <f t="shared" si="30"/>
        <v>0</v>
      </c>
      <c r="BG209" s="168">
        <f t="shared" si="31"/>
        <v>0</v>
      </c>
      <c r="BH209" s="168">
        <f t="shared" si="32"/>
        <v>0</v>
      </c>
      <c r="BI209" s="168">
        <f t="shared" si="33"/>
        <v>0</v>
      </c>
      <c r="BJ209" s="14" t="s">
        <v>131</v>
      </c>
      <c r="BK209" s="169">
        <f t="shared" si="34"/>
        <v>0</v>
      </c>
      <c r="BL209" s="14" t="s">
        <v>158</v>
      </c>
      <c r="BM209" s="167" t="s">
        <v>574</v>
      </c>
    </row>
    <row r="210" spans="1:65" s="12" customFormat="1" ht="22.95" customHeight="1" x14ac:dyDescent="0.3">
      <c r="B210" s="143"/>
      <c r="D210" s="144" t="s">
        <v>74</v>
      </c>
      <c r="E210" s="154"/>
      <c r="F210" s="154" t="s">
        <v>575</v>
      </c>
      <c r="I210" s="146"/>
      <c r="J210" s="155">
        <f>BK210</f>
        <v>0</v>
      </c>
      <c r="L210" s="143"/>
      <c r="M210" s="148"/>
      <c r="N210" s="149"/>
      <c r="O210" s="149"/>
      <c r="P210" s="150">
        <f>SUM(P211:P224)</f>
        <v>0</v>
      </c>
      <c r="Q210" s="149"/>
      <c r="R210" s="150">
        <f>SUM(R211:R224)</f>
        <v>0.69736999999999993</v>
      </c>
      <c r="S210" s="149"/>
      <c r="T210" s="151">
        <f>SUM(T211:T224)</f>
        <v>0</v>
      </c>
      <c r="AR210" s="144" t="s">
        <v>83</v>
      </c>
      <c r="AT210" s="152" t="s">
        <v>74</v>
      </c>
      <c r="AU210" s="152" t="s">
        <v>83</v>
      </c>
      <c r="AY210" s="144" t="s">
        <v>153</v>
      </c>
      <c r="BK210" s="153">
        <f>SUM(BK211:BK224)</f>
        <v>0</v>
      </c>
    </row>
    <row r="211" spans="1:65" s="2" customFormat="1" ht="33" customHeight="1" x14ac:dyDescent="0.25">
      <c r="A211" s="29"/>
      <c r="B211" s="121"/>
      <c r="C211" s="156" t="s">
        <v>223</v>
      </c>
      <c r="D211" s="156" t="s">
        <v>155</v>
      </c>
      <c r="E211" s="157"/>
      <c r="F211" s="158" t="s">
        <v>576</v>
      </c>
      <c r="G211" s="159" t="s">
        <v>316</v>
      </c>
      <c r="H211" s="160">
        <v>185</v>
      </c>
      <c r="I211" s="161"/>
      <c r="J211" s="160">
        <f t="shared" ref="J211:J224" si="35">ROUND(I211*H211,3)</f>
        <v>0</v>
      </c>
      <c r="K211" s="162"/>
      <c r="L211" s="30"/>
      <c r="M211" s="163" t="s">
        <v>1</v>
      </c>
      <c r="N211" s="164" t="s">
        <v>41</v>
      </c>
      <c r="O211" s="55"/>
      <c r="P211" s="165">
        <f t="shared" ref="P211:P224" si="36">O211*H211</f>
        <v>0</v>
      </c>
      <c r="Q211" s="165">
        <v>0</v>
      </c>
      <c r="R211" s="165">
        <f t="shared" ref="R211:R224" si="37">Q211*H211</f>
        <v>0</v>
      </c>
      <c r="S211" s="165">
        <v>0</v>
      </c>
      <c r="T211" s="166">
        <f t="shared" ref="T211:T224" si="38"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7" t="s">
        <v>158</v>
      </c>
      <c r="AT211" s="167" t="s">
        <v>155</v>
      </c>
      <c r="AU211" s="167" t="s">
        <v>131</v>
      </c>
      <c r="AY211" s="14" t="s">
        <v>153</v>
      </c>
      <c r="BE211" s="168">
        <f t="shared" ref="BE211:BE224" si="39">IF(N211="základná",J211,0)</f>
        <v>0</v>
      </c>
      <c r="BF211" s="168">
        <f t="shared" ref="BF211:BF224" si="40">IF(N211="znížená",J211,0)</f>
        <v>0</v>
      </c>
      <c r="BG211" s="168">
        <f t="shared" ref="BG211:BG224" si="41">IF(N211="zákl. prenesená",J211,0)</f>
        <v>0</v>
      </c>
      <c r="BH211" s="168">
        <f t="shared" ref="BH211:BH224" si="42">IF(N211="zníž. prenesená",J211,0)</f>
        <v>0</v>
      </c>
      <c r="BI211" s="168">
        <f t="shared" ref="BI211:BI224" si="43">IF(N211="nulová",J211,0)</f>
        <v>0</v>
      </c>
      <c r="BJ211" s="14" t="s">
        <v>131</v>
      </c>
      <c r="BK211" s="169">
        <f t="shared" ref="BK211:BK224" si="44">ROUND(I211*H211,3)</f>
        <v>0</v>
      </c>
      <c r="BL211" s="14" t="s">
        <v>158</v>
      </c>
      <c r="BM211" s="167" t="s">
        <v>577</v>
      </c>
    </row>
    <row r="212" spans="1:65" s="2" customFormat="1" ht="21.75" customHeight="1" x14ac:dyDescent="0.25">
      <c r="A212" s="29"/>
      <c r="B212" s="121"/>
      <c r="C212" s="170" t="s">
        <v>226</v>
      </c>
      <c r="D212" s="170" t="s">
        <v>195</v>
      </c>
      <c r="E212" s="171"/>
      <c r="F212" s="172" t="s">
        <v>578</v>
      </c>
      <c r="G212" s="173" t="s">
        <v>316</v>
      </c>
      <c r="H212" s="174">
        <v>185</v>
      </c>
      <c r="I212" s="175"/>
      <c r="J212" s="174">
        <f t="shared" si="35"/>
        <v>0</v>
      </c>
      <c r="K212" s="176"/>
      <c r="L212" s="177"/>
      <c r="M212" s="178" t="s">
        <v>1</v>
      </c>
      <c r="N212" s="179" t="s">
        <v>41</v>
      </c>
      <c r="O212" s="55"/>
      <c r="P212" s="165">
        <f t="shared" si="36"/>
        <v>0</v>
      </c>
      <c r="Q212" s="165">
        <v>3.6999999999999999E-4</v>
      </c>
      <c r="R212" s="165">
        <f t="shared" si="37"/>
        <v>6.8449999999999997E-2</v>
      </c>
      <c r="S212" s="165">
        <v>0</v>
      </c>
      <c r="T212" s="166">
        <f t="shared" si="3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7" t="s">
        <v>176</v>
      </c>
      <c r="AT212" s="167" t="s">
        <v>195</v>
      </c>
      <c r="AU212" s="167" t="s">
        <v>131</v>
      </c>
      <c r="AY212" s="14" t="s">
        <v>153</v>
      </c>
      <c r="BE212" s="168">
        <f t="shared" si="39"/>
        <v>0</v>
      </c>
      <c r="BF212" s="168">
        <f t="shared" si="40"/>
        <v>0</v>
      </c>
      <c r="BG212" s="168">
        <f t="shared" si="41"/>
        <v>0</v>
      </c>
      <c r="BH212" s="168">
        <f t="shared" si="42"/>
        <v>0</v>
      </c>
      <c r="BI212" s="168">
        <f t="shared" si="43"/>
        <v>0</v>
      </c>
      <c r="BJ212" s="14" t="s">
        <v>131</v>
      </c>
      <c r="BK212" s="169">
        <f t="shared" si="44"/>
        <v>0</v>
      </c>
      <c r="BL212" s="14" t="s">
        <v>158</v>
      </c>
      <c r="BM212" s="167" t="s">
        <v>579</v>
      </c>
    </row>
    <row r="213" spans="1:65" s="2" customFormat="1" ht="21.75" customHeight="1" x14ac:dyDescent="0.25">
      <c r="A213" s="29"/>
      <c r="B213" s="121"/>
      <c r="C213" s="156" t="s">
        <v>580</v>
      </c>
      <c r="D213" s="156" t="s">
        <v>155</v>
      </c>
      <c r="E213" s="157"/>
      <c r="F213" s="158" t="s">
        <v>581</v>
      </c>
      <c r="G213" s="159" t="s">
        <v>340</v>
      </c>
      <c r="H213" s="160">
        <v>4</v>
      </c>
      <c r="I213" s="161"/>
      <c r="J213" s="160">
        <f t="shared" si="35"/>
        <v>0</v>
      </c>
      <c r="K213" s="162"/>
      <c r="L213" s="30"/>
      <c r="M213" s="163" t="s">
        <v>1</v>
      </c>
      <c r="N213" s="164" t="s">
        <v>41</v>
      </c>
      <c r="O213" s="55"/>
      <c r="P213" s="165">
        <f t="shared" si="36"/>
        <v>0</v>
      </c>
      <c r="Q213" s="165">
        <v>0</v>
      </c>
      <c r="R213" s="165">
        <f t="shared" si="37"/>
        <v>0</v>
      </c>
      <c r="S213" s="165">
        <v>0</v>
      </c>
      <c r="T213" s="166">
        <f t="shared" si="3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7" t="s">
        <v>158</v>
      </c>
      <c r="AT213" s="167" t="s">
        <v>155</v>
      </c>
      <c r="AU213" s="167" t="s">
        <v>131</v>
      </c>
      <c r="AY213" s="14" t="s">
        <v>153</v>
      </c>
      <c r="BE213" s="168">
        <f t="shared" si="39"/>
        <v>0</v>
      </c>
      <c r="BF213" s="168">
        <f t="shared" si="40"/>
        <v>0</v>
      </c>
      <c r="BG213" s="168">
        <f t="shared" si="41"/>
        <v>0</v>
      </c>
      <c r="BH213" s="168">
        <f t="shared" si="42"/>
        <v>0</v>
      </c>
      <c r="BI213" s="168">
        <f t="shared" si="43"/>
        <v>0</v>
      </c>
      <c r="BJ213" s="14" t="s">
        <v>131</v>
      </c>
      <c r="BK213" s="169">
        <f t="shared" si="44"/>
        <v>0</v>
      </c>
      <c r="BL213" s="14" t="s">
        <v>158</v>
      </c>
      <c r="BM213" s="167" t="s">
        <v>582</v>
      </c>
    </row>
    <row r="214" spans="1:65" s="2" customFormat="1" ht="21.75" customHeight="1" x14ac:dyDescent="0.25">
      <c r="A214" s="29"/>
      <c r="B214" s="121"/>
      <c r="C214" s="170" t="s">
        <v>583</v>
      </c>
      <c r="D214" s="170" t="s">
        <v>195</v>
      </c>
      <c r="E214" s="171"/>
      <c r="F214" s="172" t="s">
        <v>584</v>
      </c>
      <c r="G214" s="173" t="s">
        <v>340</v>
      </c>
      <c r="H214" s="174">
        <v>4</v>
      </c>
      <c r="I214" s="175"/>
      <c r="J214" s="174">
        <f t="shared" si="35"/>
        <v>0</v>
      </c>
      <c r="K214" s="176"/>
      <c r="L214" s="177"/>
      <c r="M214" s="178" t="s">
        <v>1</v>
      </c>
      <c r="N214" s="179" t="s">
        <v>41</v>
      </c>
      <c r="O214" s="55"/>
      <c r="P214" s="165">
        <f t="shared" si="36"/>
        <v>0</v>
      </c>
      <c r="Q214" s="165">
        <v>6.0000000000000002E-5</v>
      </c>
      <c r="R214" s="165">
        <f t="shared" si="37"/>
        <v>2.4000000000000001E-4</v>
      </c>
      <c r="S214" s="165">
        <v>0</v>
      </c>
      <c r="T214" s="166">
        <f t="shared" si="38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7" t="s">
        <v>176</v>
      </c>
      <c r="AT214" s="167" t="s">
        <v>195</v>
      </c>
      <c r="AU214" s="167" t="s">
        <v>131</v>
      </c>
      <c r="AY214" s="14" t="s">
        <v>153</v>
      </c>
      <c r="BE214" s="168">
        <f t="shared" si="39"/>
        <v>0</v>
      </c>
      <c r="BF214" s="168">
        <f t="shared" si="40"/>
        <v>0</v>
      </c>
      <c r="BG214" s="168">
        <f t="shared" si="41"/>
        <v>0</v>
      </c>
      <c r="BH214" s="168">
        <f t="shared" si="42"/>
        <v>0</v>
      </c>
      <c r="BI214" s="168">
        <f t="shared" si="43"/>
        <v>0</v>
      </c>
      <c r="BJ214" s="14" t="s">
        <v>131</v>
      </c>
      <c r="BK214" s="169">
        <f t="shared" si="44"/>
        <v>0</v>
      </c>
      <c r="BL214" s="14" t="s">
        <v>158</v>
      </c>
      <c r="BM214" s="167" t="s">
        <v>585</v>
      </c>
    </row>
    <row r="215" spans="1:65" s="2" customFormat="1" ht="21.75" customHeight="1" x14ac:dyDescent="0.25">
      <c r="A215" s="29"/>
      <c r="B215" s="121"/>
      <c r="C215" s="156" t="s">
        <v>586</v>
      </c>
      <c r="D215" s="156" t="s">
        <v>155</v>
      </c>
      <c r="E215" s="157"/>
      <c r="F215" s="158" t="s">
        <v>587</v>
      </c>
      <c r="G215" s="159" t="s">
        <v>316</v>
      </c>
      <c r="H215" s="160">
        <v>185</v>
      </c>
      <c r="I215" s="161"/>
      <c r="J215" s="160">
        <f t="shared" si="35"/>
        <v>0</v>
      </c>
      <c r="K215" s="162"/>
      <c r="L215" s="30"/>
      <c r="M215" s="163" t="s">
        <v>1</v>
      </c>
      <c r="N215" s="164" t="s">
        <v>41</v>
      </c>
      <c r="O215" s="55"/>
      <c r="P215" s="165">
        <f t="shared" si="36"/>
        <v>0</v>
      </c>
      <c r="Q215" s="165">
        <v>0</v>
      </c>
      <c r="R215" s="165">
        <f t="shared" si="37"/>
        <v>0</v>
      </c>
      <c r="S215" s="165">
        <v>0</v>
      </c>
      <c r="T215" s="166">
        <f t="shared" si="3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7" t="s">
        <v>158</v>
      </c>
      <c r="AT215" s="167" t="s">
        <v>155</v>
      </c>
      <c r="AU215" s="167" t="s">
        <v>131</v>
      </c>
      <c r="AY215" s="14" t="s">
        <v>153</v>
      </c>
      <c r="BE215" s="168">
        <f t="shared" si="39"/>
        <v>0</v>
      </c>
      <c r="BF215" s="168">
        <f t="shared" si="40"/>
        <v>0</v>
      </c>
      <c r="BG215" s="168">
        <f t="shared" si="41"/>
        <v>0</v>
      </c>
      <c r="BH215" s="168">
        <f t="shared" si="42"/>
        <v>0</v>
      </c>
      <c r="BI215" s="168">
        <f t="shared" si="43"/>
        <v>0</v>
      </c>
      <c r="BJ215" s="14" t="s">
        <v>131</v>
      </c>
      <c r="BK215" s="169">
        <f t="shared" si="44"/>
        <v>0</v>
      </c>
      <c r="BL215" s="14" t="s">
        <v>158</v>
      </c>
      <c r="BM215" s="167" t="s">
        <v>588</v>
      </c>
    </row>
    <row r="216" spans="1:65" s="2" customFormat="1" ht="21.75" customHeight="1" x14ac:dyDescent="0.25">
      <c r="A216" s="29"/>
      <c r="B216" s="121"/>
      <c r="C216" s="156" t="s">
        <v>589</v>
      </c>
      <c r="D216" s="156" t="s">
        <v>155</v>
      </c>
      <c r="E216" s="157"/>
      <c r="F216" s="158" t="s">
        <v>590</v>
      </c>
      <c r="G216" s="159" t="s">
        <v>316</v>
      </c>
      <c r="H216" s="160">
        <v>185</v>
      </c>
      <c r="I216" s="161"/>
      <c r="J216" s="160">
        <f t="shared" si="35"/>
        <v>0</v>
      </c>
      <c r="K216" s="162"/>
      <c r="L216" s="30"/>
      <c r="M216" s="163" t="s">
        <v>1</v>
      </c>
      <c r="N216" s="164" t="s">
        <v>41</v>
      </c>
      <c r="O216" s="55"/>
      <c r="P216" s="165">
        <f t="shared" si="36"/>
        <v>0</v>
      </c>
      <c r="Q216" s="165">
        <v>0</v>
      </c>
      <c r="R216" s="165">
        <f t="shared" si="37"/>
        <v>0</v>
      </c>
      <c r="S216" s="165">
        <v>0</v>
      </c>
      <c r="T216" s="166">
        <f t="shared" si="3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7" t="s">
        <v>158</v>
      </c>
      <c r="AT216" s="167" t="s">
        <v>155</v>
      </c>
      <c r="AU216" s="167" t="s">
        <v>131</v>
      </c>
      <c r="AY216" s="14" t="s">
        <v>153</v>
      </c>
      <c r="BE216" s="168">
        <f t="shared" si="39"/>
        <v>0</v>
      </c>
      <c r="BF216" s="168">
        <f t="shared" si="40"/>
        <v>0</v>
      </c>
      <c r="BG216" s="168">
        <f t="shared" si="41"/>
        <v>0</v>
      </c>
      <c r="BH216" s="168">
        <f t="shared" si="42"/>
        <v>0</v>
      </c>
      <c r="BI216" s="168">
        <f t="shared" si="43"/>
        <v>0</v>
      </c>
      <c r="BJ216" s="14" t="s">
        <v>131</v>
      </c>
      <c r="BK216" s="169">
        <f t="shared" si="44"/>
        <v>0</v>
      </c>
      <c r="BL216" s="14" t="s">
        <v>158</v>
      </c>
      <c r="BM216" s="167" t="s">
        <v>591</v>
      </c>
    </row>
    <row r="217" spans="1:65" s="2" customFormat="1" ht="33" customHeight="1" x14ac:dyDescent="0.25">
      <c r="A217" s="29"/>
      <c r="B217" s="121"/>
      <c r="C217" s="156" t="s">
        <v>232</v>
      </c>
      <c r="D217" s="156" t="s">
        <v>155</v>
      </c>
      <c r="E217" s="157"/>
      <c r="F217" s="158" t="s">
        <v>592</v>
      </c>
      <c r="G217" s="159" t="s">
        <v>340</v>
      </c>
      <c r="H217" s="160">
        <v>2</v>
      </c>
      <c r="I217" s="161"/>
      <c r="J217" s="160">
        <f t="shared" si="35"/>
        <v>0</v>
      </c>
      <c r="K217" s="162"/>
      <c r="L217" s="30"/>
      <c r="M217" s="163" t="s">
        <v>1</v>
      </c>
      <c r="N217" s="164" t="s">
        <v>41</v>
      </c>
      <c r="O217" s="55"/>
      <c r="P217" s="165">
        <f t="shared" si="36"/>
        <v>0</v>
      </c>
      <c r="Q217" s="165">
        <v>0</v>
      </c>
      <c r="R217" s="165">
        <f t="shared" si="37"/>
        <v>0</v>
      </c>
      <c r="S217" s="165">
        <v>0</v>
      </c>
      <c r="T217" s="166">
        <f t="shared" si="3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7" t="s">
        <v>158</v>
      </c>
      <c r="AT217" s="167" t="s">
        <v>155</v>
      </c>
      <c r="AU217" s="167" t="s">
        <v>131</v>
      </c>
      <c r="AY217" s="14" t="s">
        <v>153</v>
      </c>
      <c r="BE217" s="168">
        <f t="shared" si="39"/>
        <v>0</v>
      </c>
      <c r="BF217" s="168">
        <f t="shared" si="40"/>
        <v>0</v>
      </c>
      <c r="BG217" s="168">
        <f t="shared" si="41"/>
        <v>0</v>
      </c>
      <c r="BH217" s="168">
        <f t="shared" si="42"/>
        <v>0</v>
      </c>
      <c r="BI217" s="168">
        <f t="shared" si="43"/>
        <v>0</v>
      </c>
      <c r="BJ217" s="14" t="s">
        <v>131</v>
      </c>
      <c r="BK217" s="169">
        <f t="shared" si="44"/>
        <v>0</v>
      </c>
      <c r="BL217" s="14" t="s">
        <v>158</v>
      </c>
      <c r="BM217" s="167" t="s">
        <v>593</v>
      </c>
    </row>
    <row r="218" spans="1:65" s="2" customFormat="1" ht="33" customHeight="1" x14ac:dyDescent="0.25">
      <c r="A218" s="29"/>
      <c r="B218" s="121"/>
      <c r="C218" s="170" t="s">
        <v>594</v>
      </c>
      <c r="D218" s="170" t="s">
        <v>195</v>
      </c>
      <c r="E218" s="171"/>
      <c r="F218" s="172" t="s">
        <v>595</v>
      </c>
      <c r="G218" s="173" t="s">
        <v>340</v>
      </c>
      <c r="H218" s="174">
        <v>2</v>
      </c>
      <c r="I218" s="175"/>
      <c r="J218" s="174">
        <f t="shared" si="35"/>
        <v>0</v>
      </c>
      <c r="K218" s="176"/>
      <c r="L218" s="177"/>
      <c r="M218" s="178" t="s">
        <v>1</v>
      </c>
      <c r="N218" s="179" t="s">
        <v>41</v>
      </c>
      <c r="O218" s="55"/>
      <c r="P218" s="165">
        <f t="shared" si="36"/>
        <v>0</v>
      </c>
      <c r="Q218" s="165">
        <v>5.3199999999999997E-2</v>
      </c>
      <c r="R218" s="165">
        <f t="shared" si="37"/>
        <v>0.10639999999999999</v>
      </c>
      <c r="S218" s="165">
        <v>0</v>
      </c>
      <c r="T218" s="166">
        <f t="shared" si="3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7" t="s">
        <v>176</v>
      </c>
      <c r="AT218" s="167" t="s">
        <v>195</v>
      </c>
      <c r="AU218" s="167" t="s">
        <v>131</v>
      </c>
      <c r="AY218" s="14" t="s">
        <v>153</v>
      </c>
      <c r="BE218" s="168">
        <f t="shared" si="39"/>
        <v>0</v>
      </c>
      <c r="BF218" s="168">
        <f t="shared" si="40"/>
        <v>0</v>
      </c>
      <c r="BG218" s="168">
        <f t="shared" si="41"/>
        <v>0</v>
      </c>
      <c r="BH218" s="168">
        <f t="shared" si="42"/>
        <v>0</v>
      </c>
      <c r="BI218" s="168">
        <f t="shared" si="43"/>
        <v>0</v>
      </c>
      <c r="BJ218" s="14" t="s">
        <v>131</v>
      </c>
      <c r="BK218" s="169">
        <f t="shared" si="44"/>
        <v>0</v>
      </c>
      <c r="BL218" s="14" t="s">
        <v>158</v>
      </c>
      <c r="BM218" s="167" t="s">
        <v>596</v>
      </c>
    </row>
    <row r="219" spans="1:65" s="2" customFormat="1" ht="21.75" customHeight="1" x14ac:dyDescent="0.25">
      <c r="A219" s="29"/>
      <c r="B219" s="121"/>
      <c r="C219" s="170" t="s">
        <v>238</v>
      </c>
      <c r="D219" s="170" t="s">
        <v>195</v>
      </c>
      <c r="E219" s="171"/>
      <c r="F219" s="172" t="s">
        <v>597</v>
      </c>
      <c r="G219" s="173" t="s">
        <v>340</v>
      </c>
      <c r="H219" s="174">
        <v>2</v>
      </c>
      <c r="I219" s="175"/>
      <c r="J219" s="174">
        <f t="shared" si="35"/>
        <v>0</v>
      </c>
      <c r="K219" s="176"/>
      <c r="L219" s="177"/>
      <c r="M219" s="178" t="s">
        <v>1</v>
      </c>
      <c r="N219" s="179" t="s">
        <v>41</v>
      </c>
      <c r="O219" s="55"/>
      <c r="P219" s="165">
        <f t="shared" si="36"/>
        <v>0</v>
      </c>
      <c r="Q219" s="165">
        <v>4.8439999999999997E-2</v>
      </c>
      <c r="R219" s="165">
        <f t="shared" si="37"/>
        <v>9.6879999999999994E-2</v>
      </c>
      <c r="S219" s="165">
        <v>0</v>
      </c>
      <c r="T219" s="166">
        <f t="shared" si="38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7" t="s">
        <v>336</v>
      </c>
      <c r="AT219" s="167" t="s">
        <v>195</v>
      </c>
      <c r="AU219" s="167" t="s">
        <v>131</v>
      </c>
      <c r="AY219" s="14" t="s">
        <v>153</v>
      </c>
      <c r="BE219" s="168">
        <f t="shared" si="39"/>
        <v>0</v>
      </c>
      <c r="BF219" s="168">
        <f t="shared" si="40"/>
        <v>0</v>
      </c>
      <c r="BG219" s="168">
        <f t="shared" si="41"/>
        <v>0</v>
      </c>
      <c r="BH219" s="168">
        <f t="shared" si="42"/>
        <v>0</v>
      </c>
      <c r="BI219" s="168">
        <f t="shared" si="43"/>
        <v>0</v>
      </c>
      <c r="BJ219" s="14" t="s">
        <v>131</v>
      </c>
      <c r="BK219" s="169">
        <f t="shared" si="44"/>
        <v>0</v>
      </c>
      <c r="BL219" s="14" t="s">
        <v>336</v>
      </c>
      <c r="BM219" s="167" t="s">
        <v>598</v>
      </c>
    </row>
    <row r="220" spans="1:65" s="2" customFormat="1" ht="21.75" customHeight="1" x14ac:dyDescent="0.25">
      <c r="A220" s="29"/>
      <c r="B220" s="121"/>
      <c r="C220" s="170" t="s">
        <v>241</v>
      </c>
      <c r="D220" s="170" t="s">
        <v>195</v>
      </c>
      <c r="E220" s="171"/>
      <c r="F220" s="172" t="s">
        <v>599</v>
      </c>
      <c r="G220" s="173" t="s">
        <v>340</v>
      </c>
      <c r="H220" s="174">
        <v>2</v>
      </c>
      <c r="I220" s="175"/>
      <c r="J220" s="174">
        <f t="shared" si="35"/>
        <v>0</v>
      </c>
      <c r="K220" s="176"/>
      <c r="L220" s="177"/>
      <c r="M220" s="178" t="s">
        <v>1</v>
      </c>
      <c r="N220" s="179" t="s">
        <v>41</v>
      </c>
      <c r="O220" s="55"/>
      <c r="P220" s="165">
        <f t="shared" si="36"/>
        <v>0</v>
      </c>
      <c r="Q220" s="165">
        <v>1.75E-3</v>
      </c>
      <c r="R220" s="165">
        <f t="shared" si="37"/>
        <v>3.5000000000000001E-3</v>
      </c>
      <c r="S220" s="165">
        <v>0</v>
      </c>
      <c r="T220" s="166">
        <f t="shared" si="38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7" t="s">
        <v>176</v>
      </c>
      <c r="AT220" s="167" t="s">
        <v>195</v>
      </c>
      <c r="AU220" s="167" t="s">
        <v>131</v>
      </c>
      <c r="AY220" s="14" t="s">
        <v>153</v>
      </c>
      <c r="BE220" s="168">
        <f t="shared" si="39"/>
        <v>0</v>
      </c>
      <c r="BF220" s="168">
        <f t="shared" si="40"/>
        <v>0</v>
      </c>
      <c r="BG220" s="168">
        <f t="shared" si="41"/>
        <v>0</v>
      </c>
      <c r="BH220" s="168">
        <f t="shared" si="42"/>
        <v>0</v>
      </c>
      <c r="BI220" s="168">
        <f t="shared" si="43"/>
        <v>0</v>
      </c>
      <c r="BJ220" s="14" t="s">
        <v>131</v>
      </c>
      <c r="BK220" s="169">
        <f t="shared" si="44"/>
        <v>0</v>
      </c>
      <c r="BL220" s="14" t="s">
        <v>158</v>
      </c>
      <c r="BM220" s="167" t="s">
        <v>600</v>
      </c>
    </row>
    <row r="221" spans="1:65" s="2" customFormat="1" ht="16.5" customHeight="1" x14ac:dyDescent="0.25">
      <c r="A221" s="29"/>
      <c r="B221" s="121"/>
      <c r="C221" s="170" t="s">
        <v>243</v>
      </c>
      <c r="D221" s="170" t="s">
        <v>195</v>
      </c>
      <c r="E221" s="171"/>
      <c r="F221" s="172" t="s">
        <v>601</v>
      </c>
      <c r="G221" s="173" t="s">
        <v>340</v>
      </c>
      <c r="H221" s="174">
        <v>2</v>
      </c>
      <c r="I221" s="175"/>
      <c r="J221" s="174">
        <f t="shared" si="35"/>
        <v>0</v>
      </c>
      <c r="K221" s="176"/>
      <c r="L221" s="177"/>
      <c r="M221" s="178" t="s">
        <v>1</v>
      </c>
      <c r="N221" s="179" t="s">
        <v>41</v>
      </c>
      <c r="O221" s="55"/>
      <c r="P221" s="165">
        <f t="shared" si="36"/>
        <v>0</v>
      </c>
      <c r="Q221" s="165">
        <v>4.2000000000000003E-2</v>
      </c>
      <c r="R221" s="165">
        <f t="shared" si="37"/>
        <v>8.4000000000000005E-2</v>
      </c>
      <c r="S221" s="165">
        <v>0</v>
      </c>
      <c r="T221" s="166">
        <f t="shared" si="3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7" t="s">
        <v>176</v>
      </c>
      <c r="AT221" s="167" t="s">
        <v>195</v>
      </c>
      <c r="AU221" s="167" t="s">
        <v>131</v>
      </c>
      <c r="AY221" s="14" t="s">
        <v>153</v>
      </c>
      <c r="BE221" s="168">
        <f t="shared" si="39"/>
        <v>0</v>
      </c>
      <c r="BF221" s="168">
        <f t="shared" si="40"/>
        <v>0</v>
      </c>
      <c r="BG221" s="168">
        <f t="shared" si="41"/>
        <v>0</v>
      </c>
      <c r="BH221" s="168">
        <f t="shared" si="42"/>
        <v>0</v>
      </c>
      <c r="BI221" s="168">
        <f t="shared" si="43"/>
        <v>0</v>
      </c>
      <c r="BJ221" s="14" t="s">
        <v>131</v>
      </c>
      <c r="BK221" s="169">
        <f t="shared" si="44"/>
        <v>0</v>
      </c>
      <c r="BL221" s="14" t="s">
        <v>158</v>
      </c>
      <c r="BM221" s="167" t="s">
        <v>602</v>
      </c>
    </row>
    <row r="222" spans="1:65" s="2" customFormat="1" ht="21.75" customHeight="1" x14ac:dyDescent="0.25">
      <c r="A222" s="29"/>
      <c r="B222" s="121"/>
      <c r="C222" s="170" t="s">
        <v>247</v>
      </c>
      <c r="D222" s="170" t="s">
        <v>195</v>
      </c>
      <c r="E222" s="171"/>
      <c r="F222" s="172" t="s">
        <v>603</v>
      </c>
      <c r="G222" s="173" t="s">
        <v>340</v>
      </c>
      <c r="H222" s="174">
        <v>2</v>
      </c>
      <c r="I222" s="175"/>
      <c r="J222" s="174">
        <f t="shared" si="35"/>
        <v>0</v>
      </c>
      <c r="K222" s="176"/>
      <c r="L222" s="177"/>
      <c r="M222" s="178" t="s">
        <v>1</v>
      </c>
      <c r="N222" s="179" t="s">
        <v>41</v>
      </c>
      <c r="O222" s="55"/>
      <c r="P222" s="165">
        <f t="shared" si="36"/>
        <v>0</v>
      </c>
      <c r="Q222" s="165">
        <v>0.15229999999999999</v>
      </c>
      <c r="R222" s="165">
        <f t="shared" si="37"/>
        <v>0.30459999999999998</v>
      </c>
      <c r="S222" s="165">
        <v>0</v>
      </c>
      <c r="T222" s="166">
        <f t="shared" si="3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7" t="s">
        <v>176</v>
      </c>
      <c r="AT222" s="167" t="s">
        <v>195</v>
      </c>
      <c r="AU222" s="167" t="s">
        <v>131</v>
      </c>
      <c r="AY222" s="14" t="s">
        <v>153</v>
      </c>
      <c r="BE222" s="168">
        <f t="shared" si="39"/>
        <v>0</v>
      </c>
      <c r="BF222" s="168">
        <f t="shared" si="40"/>
        <v>0</v>
      </c>
      <c r="BG222" s="168">
        <f t="shared" si="41"/>
        <v>0</v>
      </c>
      <c r="BH222" s="168">
        <f t="shared" si="42"/>
        <v>0</v>
      </c>
      <c r="BI222" s="168">
        <f t="shared" si="43"/>
        <v>0</v>
      </c>
      <c r="BJ222" s="14" t="s">
        <v>131</v>
      </c>
      <c r="BK222" s="169">
        <f t="shared" si="44"/>
        <v>0</v>
      </c>
      <c r="BL222" s="14" t="s">
        <v>158</v>
      </c>
      <c r="BM222" s="167" t="s">
        <v>604</v>
      </c>
    </row>
    <row r="223" spans="1:65" s="2" customFormat="1" ht="16.5" customHeight="1" x14ac:dyDescent="0.25">
      <c r="A223" s="29"/>
      <c r="B223" s="121"/>
      <c r="C223" s="156" t="s">
        <v>605</v>
      </c>
      <c r="D223" s="156" t="s">
        <v>155</v>
      </c>
      <c r="E223" s="157"/>
      <c r="F223" s="158" t="s">
        <v>606</v>
      </c>
      <c r="G223" s="159" t="s">
        <v>316</v>
      </c>
      <c r="H223" s="160">
        <v>185</v>
      </c>
      <c r="I223" s="161"/>
      <c r="J223" s="160">
        <f t="shared" si="35"/>
        <v>0</v>
      </c>
      <c r="K223" s="162"/>
      <c r="L223" s="30"/>
      <c r="M223" s="163" t="s">
        <v>1</v>
      </c>
      <c r="N223" s="164" t="s">
        <v>41</v>
      </c>
      <c r="O223" s="55"/>
      <c r="P223" s="165">
        <f t="shared" si="36"/>
        <v>0</v>
      </c>
      <c r="Q223" s="165">
        <v>8.0000000000000007E-5</v>
      </c>
      <c r="R223" s="165">
        <f t="shared" si="37"/>
        <v>1.4800000000000001E-2</v>
      </c>
      <c r="S223" s="165">
        <v>0</v>
      </c>
      <c r="T223" s="166">
        <f t="shared" si="3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7" t="s">
        <v>158</v>
      </c>
      <c r="AT223" s="167" t="s">
        <v>155</v>
      </c>
      <c r="AU223" s="167" t="s">
        <v>131</v>
      </c>
      <c r="AY223" s="14" t="s">
        <v>153</v>
      </c>
      <c r="BE223" s="168">
        <f t="shared" si="39"/>
        <v>0</v>
      </c>
      <c r="BF223" s="168">
        <f t="shared" si="40"/>
        <v>0</v>
      </c>
      <c r="BG223" s="168">
        <f t="shared" si="41"/>
        <v>0</v>
      </c>
      <c r="BH223" s="168">
        <f t="shared" si="42"/>
        <v>0</v>
      </c>
      <c r="BI223" s="168">
        <f t="shared" si="43"/>
        <v>0</v>
      </c>
      <c r="BJ223" s="14" t="s">
        <v>131</v>
      </c>
      <c r="BK223" s="169">
        <f t="shared" si="44"/>
        <v>0</v>
      </c>
      <c r="BL223" s="14" t="s">
        <v>158</v>
      </c>
      <c r="BM223" s="167" t="s">
        <v>607</v>
      </c>
    </row>
    <row r="224" spans="1:65" s="2" customFormat="1" ht="21.75" customHeight="1" x14ac:dyDescent="0.25">
      <c r="A224" s="29"/>
      <c r="B224" s="121"/>
      <c r="C224" s="156" t="s">
        <v>608</v>
      </c>
      <c r="D224" s="156" t="s">
        <v>155</v>
      </c>
      <c r="E224" s="157"/>
      <c r="F224" s="158" t="s">
        <v>609</v>
      </c>
      <c r="G224" s="159" t="s">
        <v>316</v>
      </c>
      <c r="H224" s="160">
        <v>185</v>
      </c>
      <c r="I224" s="161"/>
      <c r="J224" s="160">
        <f t="shared" si="35"/>
        <v>0</v>
      </c>
      <c r="K224" s="162"/>
      <c r="L224" s="30"/>
      <c r="M224" s="163" t="s">
        <v>1</v>
      </c>
      <c r="N224" s="164" t="s">
        <v>41</v>
      </c>
      <c r="O224" s="55"/>
      <c r="P224" s="165">
        <f t="shared" si="36"/>
        <v>0</v>
      </c>
      <c r="Q224" s="165">
        <v>1E-4</v>
      </c>
      <c r="R224" s="165">
        <f t="shared" si="37"/>
        <v>1.8500000000000003E-2</v>
      </c>
      <c r="S224" s="165">
        <v>0</v>
      </c>
      <c r="T224" s="166">
        <f t="shared" si="3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7" t="s">
        <v>158</v>
      </c>
      <c r="AT224" s="167" t="s">
        <v>155</v>
      </c>
      <c r="AU224" s="167" t="s">
        <v>131</v>
      </c>
      <c r="AY224" s="14" t="s">
        <v>153</v>
      </c>
      <c r="BE224" s="168">
        <f t="shared" si="39"/>
        <v>0</v>
      </c>
      <c r="BF224" s="168">
        <f t="shared" si="40"/>
        <v>0</v>
      </c>
      <c r="BG224" s="168">
        <f t="shared" si="41"/>
        <v>0</v>
      </c>
      <c r="BH224" s="168">
        <f t="shared" si="42"/>
        <v>0</v>
      </c>
      <c r="BI224" s="168">
        <f t="shared" si="43"/>
        <v>0</v>
      </c>
      <c r="BJ224" s="14" t="s">
        <v>131</v>
      </c>
      <c r="BK224" s="169">
        <f t="shared" si="44"/>
        <v>0</v>
      </c>
      <c r="BL224" s="14" t="s">
        <v>158</v>
      </c>
      <c r="BM224" s="167" t="s">
        <v>610</v>
      </c>
    </row>
    <row r="225" spans="1:65" s="12" customFormat="1" ht="22.95" customHeight="1" x14ac:dyDescent="0.3">
      <c r="B225" s="143"/>
      <c r="D225" s="144" t="s">
        <v>74</v>
      </c>
      <c r="E225" s="154"/>
      <c r="F225" s="154" t="s">
        <v>274</v>
      </c>
      <c r="I225" s="146"/>
      <c r="J225" s="155">
        <f>BK225</f>
        <v>0</v>
      </c>
      <c r="L225" s="143"/>
      <c r="M225" s="148"/>
      <c r="N225" s="149"/>
      <c r="O225" s="149"/>
      <c r="P225" s="150">
        <f>SUM(P226:P234)</f>
        <v>0</v>
      </c>
      <c r="Q225" s="149"/>
      <c r="R225" s="150">
        <f>SUM(R226:R234)</f>
        <v>20.206382599999998</v>
      </c>
      <c r="S225" s="149"/>
      <c r="T225" s="151">
        <f>SUM(T226:T234)</f>
        <v>0.64800000000000002</v>
      </c>
      <c r="AR225" s="144" t="s">
        <v>83</v>
      </c>
      <c r="AT225" s="152" t="s">
        <v>74</v>
      </c>
      <c r="AU225" s="152" t="s">
        <v>83</v>
      </c>
      <c r="AY225" s="144" t="s">
        <v>153</v>
      </c>
      <c r="BK225" s="153">
        <f>SUM(BK226:BK234)</f>
        <v>0</v>
      </c>
    </row>
    <row r="226" spans="1:65" s="2" customFormat="1" ht="33" customHeight="1" x14ac:dyDescent="0.25">
      <c r="A226" s="29"/>
      <c r="B226" s="121"/>
      <c r="C226" s="156" t="s">
        <v>250</v>
      </c>
      <c r="D226" s="156" t="s">
        <v>155</v>
      </c>
      <c r="E226" s="157"/>
      <c r="F226" s="158" t="s">
        <v>611</v>
      </c>
      <c r="G226" s="159" t="s">
        <v>316</v>
      </c>
      <c r="H226" s="160">
        <v>24</v>
      </c>
      <c r="I226" s="161"/>
      <c r="J226" s="160">
        <f t="shared" ref="J226:J234" si="45">ROUND(I226*H226,3)</f>
        <v>0</v>
      </c>
      <c r="K226" s="162"/>
      <c r="L226" s="30"/>
      <c r="M226" s="163" t="s">
        <v>1</v>
      </c>
      <c r="N226" s="164" t="s">
        <v>41</v>
      </c>
      <c r="O226" s="55"/>
      <c r="P226" s="165">
        <f t="shared" ref="P226:P234" si="46">O226*H226</f>
        <v>0</v>
      </c>
      <c r="Q226" s="165">
        <v>0.11679</v>
      </c>
      <c r="R226" s="165">
        <f t="shared" ref="R226:R234" si="47">Q226*H226</f>
        <v>2.8029600000000001</v>
      </c>
      <c r="S226" s="165">
        <v>0</v>
      </c>
      <c r="T226" s="166">
        <f t="shared" ref="T226:T234" si="48"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7" t="s">
        <v>158</v>
      </c>
      <c r="AT226" s="167" t="s">
        <v>155</v>
      </c>
      <c r="AU226" s="167" t="s">
        <v>131</v>
      </c>
      <c r="AY226" s="14" t="s">
        <v>153</v>
      </c>
      <c r="BE226" s="168">
        <f t="shared" ref="BE226:BE234" si="49">IF(N226="základná",J226,0)</f>
        <v>0</v>
      </c>
      <c r="BF226" s="168">
        <f t="shared" ref="BF226:BF234" si="50">IF(N226="znížená",J226,0)</f>
        <v>0</v>
      </c>
      <c r="BG226" s="168">
        <f t="shared" ref="BG226:BG234" si="51">IF(N226="zákl. prenesená",J226,0)</f>
        <v>0</v>
      </c>
      <c r="BH226" s="168">
        <f t="shared" ref="BH226:BH234" si="52">IF(N226="zníž. prenesená",J226,0)</f>
        <v>0</v>
      </c>
      <c r="BI226" s="168">
        <f t="shared" ref="BI226:BI234" si="53">IF(N226="nulová",J226,0)</f>
        <v>0</v>
      </c>
      <c r="BJ226" s="14" t="s">
        <v>131</v>
      </c>
      <c r="BK226" s="169">
        <f t="shared" ref="BK226:BK234" si="54">ROUND(I226*H226,3)</f>
        <v>0</v>
      </c>
      <c r="BL226" s="14" t="s">
        <v>158</v>
      </c>
      <c r="BM226" s="167" t="s">
        <v>612</v>
      </c>
    </row>
    <row r="227" spans="1:65" s="2" customFormat="1" ht="16.5" customHeight="1" x14ac:dyDescent="0.25">
      <c r="A227" s="29"/>
      <c r="B227" s="121"/>
      <c r="C227" s="170" t="s">
        <v>253</v>
      </c>
      <c r="D227" s="170" t="s">
        <v>195</v>
      </c>
      <c r="E227" s="171"/>
      <c r="F227" s="172" t="s">
        <v>613</v>
      </c>
      <c r="G227" s="173" t="s">
        <v>340</v>
      </c>
      <c r="H227" s="174">
        <v>24.24</v>
      </c>
      <c r="I227" s="175"/>
      <c r="J227" s="174">
        <f t="shared" si="45"/>
        <v>0</v>
      </c>
      <c r="K227" s="176"/>
      <c r="L227" s="177"/>
      <c r="M227" s="178" t="s">
        <v>1</v>
      </c>
      <c r="N227" s="179" t="s">
        <v>41</v>
      </c>
      <c r="O227" s="55"/>
      <c r="P227" s="165">
        <f t="shared" si="46"/>
        <v>0</v>
      </c>
      <c r="Q227" s="165">
        <v>4.8000000000000001E-2</v>
      </c>
      <c r="R227" s="165">
        <f t="shared" si="47"/>
        <v>1.1635199999999999</v>
      </c>
      <c r="S227" s="165">
        <v>0</v>
      </c>
      <c r="T227" s="166">
        <f t="shared" si="4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7" t="s">
        <v>176</v>
      </c>
      <c r="AT227" s="167" t="s">
        <v>195</v>
      </c>
      <c r="AU227" s="167" t="s">
        <v>131</v>
      </c>
      <c r="AY227" s="14" t="s">
        <v>153</v>
      </c>
      <c r="BE227" s="168">
        <f t="shared" si="49"/>
        <v>0</v>
      </c>
      <c r="BF227" s="168">
        <f t="shared" si="50"/>
        <v>0</v>
      </c>
      <c r="BG227" s="168">
        <f t="shared" si="51"/>
        <v>0</v>
      </c>
      <c r="BH227" s="168">
        <f t="shared" si="52"/>
        <v>0</v>
      </c>
      <c r="BI227" s="168">
        <f t="shared" si="53"/>
        <v>0</v>
      </c>
      <c r="BJ227" s="14" t="s">
        <v>131</v>
      </c>
      <c r="BK227" s="169">
        <f t="shared" si="54"/>
        <v>0</v>
      </c>
      <c r="BL227" s="14" t="s">
        <v>158</v>
      </c>
      <c r="BM227" s="167" t="s">
        <v>614</v>
      </c>
    </row>
    <row r="228" spans="1:65" s="2" customFormat="1" ht="33" customHeight="1" x14ac:dyDescent="0.25">
      <c r="A228" s="29"/>
      <c r="B228" s="121"/>
      <c r="C228" s="156" t="s">
        <v>256</v>
      </c>
      <c r="D228" s="156" t="s">
        <v>155</v>
      </c>
      <c r="E228" s="157"/>
      <c r="F228" s="158" t="s">
        <v>615</v>
      </c>
      <c r="G228" s="159" t="s">
        <v>157</v>
      </c>
      <c r="H228" s="160">
        <v>4.32</v>
      </c>
      <c r="I228" s="161"/>
      <c r="J228" s="160">
        <f t="shared" si="45"/>
        <v>0</v>
      </c>
      <c r="K228" s="162"/>
      <c r="L228" s="30"/>
      <c r="M228" s="163" t="s">
        <v>1</v>
      </c>
      <c r="N228" s="164" t="s">
        <v>41</v>
      </c>
      <c r="O228" s="55"/>
      <c r="P228" s="165">
        <f t="shared" si="46"/>
        <v>0</v>
      </c>
      <c r="Q228" s="165">
        <v>2.3083100000000001</v>
      </c>
      <c r="R228" s="165">
        <f t="shared" si="47"/>
        <v>9.9718992000000011</v>
      </c>
      <c r="S228" s="165">
        <v>0</v>
      </c>
      <c r="T228" s="166">
        <f t="shared" si="48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67" t="s">
        <v>158</v>
      </c>
      <c r="AT228" s="167" t="s">
        <v>155</v>
      </c>
      <c r="AU228" s="167" t="s">
        <v>131</v>
      </c>
      <c r="AY228" s="14" t="s">
        <v>153</v>
      </c>
      <c r="BE228" s="168">
        <f t="shared" si="49"/>
        <v>0</v>
      </c>
      <c r="BF228" s="168">
        <f t="shared" si="50"/>
        <v>0</v>
      </c>
      <c r="BG228" s="168">
        <f t="shared" si="51"/>
        <v>0</v>
      </c>
      <c r="BH228" s="168">
        <f t="shared" si="52"/>
        <v>0</v>
      </c>
      <c r="BI228" s="168">
        <f t="shared" si="53"/>
        <v>0</v>
      </c>
      <c r="BJ228" s="14" t="s">
        <v>131</v>
      </c>
      <c r="BK228" s="169">
        <f t="shared" si="54"/>
        <v>0</v>
      </c>
      <c r="BL228" s="14" t="s">
        <v>158</v>
      </c>
      <c r="BM228" s="167" t="s">
        <v>616</v>
      </c>
    </row>
    <row r="229" spans="1:65" s="2" customFormat="1" ht="33" customHeight="1" x14ac:dyDescent="0.25">
      <c r="A229" s="29"/>
      <c r="B229" s="121"/>
      <c r="C229" s="156" t="s">
        <v>617</v>
      </c>
      <c r="D229" s="156" t="s">
        <v>155</v>
      </c>
      <c r="E229" s="157"/>
      <c r="F229" s="158" t="s">
        <v>618</v>
      </c>
      <c r="G229" s="159" t="s">
        <v>185</v>
      </c>
      <c r="H229" s="160">
        <v>116</v>
      </c>
      <c r="I229" s="161"/>
      <c r="J229" s="160">
        <f t="shared" si="45"/>
        <v>0</v>
      </c>
      <c r="K229" s="162"/>
      <c r="L229" s="30"/>
      <c r="M229" s="163" t="s">
        <v>1</v>
      </c>
      <c r="N229" s="164" t="s">
        <v>41</v>
      </c>
      <c r="O229" s="55"/>
      <c r="P229" s="165">
        <f t="shared" si="46"/>
        <v>0</v>
      </c>
      <c r="Q229" s="165">
        <v>2.572E-2</v>
      </c>
      <c r="R229" s="165">
        <f t="shared" si="47"/>
        <v>2.9835199999999999</v>
      </c>
      <c r="S229" s="165">
        <v>0</v>
      </c>
      <c r="T229" s="166">
        <f t="shared" si="48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67" t="s">
        <v>158</v>
      </c>
      <c r="AT229" s="167" t="s">
        <v>155</v>
      </c>
      <c r="AU229" s="167" t="s">
        <v>131</v>
      </c>
      <c r="AY229" s="14" t="s">
        <v>153</v>
      </c>
      <c r="BE229" s="168">
        <f t="shared" si="49"/>
        <v>0</v>
      </c>
      <c r="BF229" s="168">
        <f t="shared" si="50"/>
        <v>0</v>
      </c>
      <c r="BG229" s="168">
        <f t="shared" si="51"/>
        <v>0</v>
      </c>
      <c r="BH229" s="168">
        <f t="shared" si="52"/>
        <v>0</v>
      </c>
      <c r="BI229" s="168">
        <f t="shared" si="53"/>
        <v>0</v>
      </c>
      <c r="BJ229" s="14" t="s">
        <v>131</v>
      </c>
      <c r="BK229" s="169">
        <f t="shared" si="54"/>
        <v>0</v>
      </c>
      <c r="BL229" s="14" t="s">
        <v>158</v>
      </c>
      <c r="BM229" s="167" t="s">
        <v>619</v>
      </c>
    </row>
    <row r="230" spans="1:65" s="2" customFormat="1" ht="44.25" customHeight="1" x14ac:dyDescent="0.25">
      <c r="A230" s="29"/>
      <c r="B230" s="121"/>
      <c r="C230" s="156" t="s">
        <v>620</v>
      </c>
      <c r="D230" s="156" t="s">
        <v>155</v>
      </c>
      <c r="E230" s="157"/>
      <c r="F230" s="158" t="s">
        <v>621</v>
      </c>
      <c r="G230" s="159" t="s">
        <v>185</v>
      </c>
      <c r="H230" s="160">
        <v>232</v>
      </c>
      <c r="I230" s="161"/>
      <c r="J230" s="160">
        <f t="shared" si="45"/>
        <v>0</v>
      </c>
      <c r="K230" s="162"/>
      <c r="L230" s="30"/>
      <c r="M230" s="163" t="s">
        <v>1</v>
      </c>
      <c r="N230" s="164" t="s">
        <v>41</v>
      </c>
      <c r="O230" s="55"/>
      <c r="P230" s="165">
        <f t="shared" si="46"/>
        <v>0</v>
      </c>
      <c r="Q230" s="165">
        <v>0</v>
      </c>
      <c r="R230" s="165">
        <f t="shared" si="47"/>
        <v>0</v>
      </c>
      <c r="S230" s="165">
        <v>0</v>
      </c>
      <c r="T230" s="166">
        <f t="shared" si="4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7" t="s">
        <v>158</v>
      </c>
      <c r="AT230" s="167" t="s">
        <v>155</v>
      </c>
      <c r="AU230" s="167" t="s">
        <v>131</v>
      </c>
      <c r="AY230" s="14" t="s">
        <v>153</v>
      </c>
      <c r="BE230" s="168">
        <f t="shared" si="49"/>
        <v>0</v>
      </c>
      <c r="BF230" s="168">
        <f t="shared" si="50"/>
        <v>0</v>
      </c>
      <c r="BG230" s="168">
        <f t="shared" si="51"/>
        <v>0</v>
      </c>
      <c r="BH230" s="168">
        <f t="shared" si="52"/>
        <v>0</v>
      </c>
      <c r="BI230" s="168">
        <f t="shared" si="53"/>
        <v>0</v>
      </c>
      <c r="BJ230" s="14" t="s">
        <v>131</v>
      </c>
      <c r="BK230" s="169">
        <f t="shared" si="54"/>
        <v>0</v>
      </c>
      <c r="BL230" s="14" t="s">
        <v>158</v>
      </c>
      <c r="BM230" s="167" t="s">
        <v>622</v>
      </c>
    </row>
    <row r="231" spans="1:65" s="2" customFormat="1" ht="33" customHeight="1" x14ac:dyDescent="0.25">
      <c r="A231" s="29"/>
      <c r="B231" s="121"/>
      <c r="C231" s="156" t="s">
        <v>623</v>
      </c>
      <c r="D231" s="156" t="s">
        <v>155</v>
      </c>
      <c r="E231" s="157"/>
      <c r="F231" s="158" t="s">
        <v>624</v>
      </c>
      <c r="G231" s="159" t="s">
        <v>185</v>
      </c>
      <c r="H231" s="160">
        <v>116</v>
      </c>
      <c r="I231" s="161"/>
      <c r="J231" s="160">
        <f t="shared" si="45"/>
        <v>0</v>
      </c>
      <c r="K231" s="162"/>
      <c r="L231" s="30"/>
      <c r="M231" s="163" t="s">
        <v>1</v>
      </c>
      <c r="N231" s="164" t="s">
        <v>41</v>
      </c>
      <c r="O231" s="55"/>
      <c r="P231" s="165">
        <f t="shared" si="46"/>
        <v>0</v>
      </c>
      <c r="Q231" s="165">
        <v>2.572E-2</v>
      </c>
      <c r="R231" s="165">
        <f t="shared" si="47"/>
        <v>2.9835199999999999</v>
      </c>
      <c r="S231" s="165">
        <v>0</v>
      </c>
      <c r="T231" s="166">
        <f t="shared" si="48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67" t="s">
        <v>158</v>
      </c>
      <c r="AT231" s="167" t="s">
        <v>155</v>
      </c>
      <c r="AU231" s="167" t="s">
        <v>131</v>
      </c>
      <c r="AY231" s="14" t="s">
        <v>153</v>
      </c>
      <c r="BE231" s="168">
        <f t="shared" si="49"/>
        <v>0</v>
      </c>
      <c r="BF231" s="168">
        <f t="shared" si="50"/>
        <v>0</v>
      </c>
      <c r="BG231" s="168">
        <f t="shared" si="51"/>
        <v>0</v>
      </c>
      <c r="BH231" s="168">
        <f t="shared" si="52"/>
        <v>0</v>
      </c>
      <c r="BI231" s="168">
        <f t="shared" si="53"/>
        <v>0</v>
      </c>
      <c r="BJ231" s="14" t="s">
        <v>131</v>
      </c>
      <c r="BK231" s="169">
        <f t="shared" si="54"/>
        <v>0</v>
      </c>
      <c r="BL231" s="14" t="s">
        <v>158</v>
      </c>
      <c r="BM231" s="167" t="s">
        <v>625</v>
      </c>
    </row>
    <row r="232" spans="1:65" s="2" customFormat="1" ht="21.75" customHeight="1" x14ac:dyDescent="0.25">
      <c r="A232" s="29"/>
      <c r="B232" s="121"/>
      <c r="C232" s="156" t="s">
        <v>268</v>
      </c>
      <c r="D232" s="156" t="s">
        <v>155</v>
      </c>
      <c r="E232" s="157"/>
      <c r="F232" s="158" t="s">
        <v>626</v>
      </c>
      <c r="G232" s="159" t="s">
        <v>185</v>
      </c>
      <c r="H232" s="160">
        <v>48.38</v>
      </c>
      <c r="I232" s="161"/>
      <c r="J232" s="160">
        <f t="shared" si="45"/>
        <v>0</v>
      </c>
      <c r="K232" s="162"/>
      <c r="L232" s="30"/>
      <c r="M232" s="163" t="s">
        <v>1</v>
      </c>
      <c r="N232" s="164" t="s">
        <v>41</v>
      </c>
      <c r="O232" s="55"/>
      <c r="P232" s="165">
        <f t="shared" si="46"/>
        <v>0</v>
      </c>
      <c r="Q232" s="165">
        <v>6.1799999999999997E-3</v>
      </c>
      <c r="R232" s="165">
        <f t="shared" si="47"/>
        <v>0.29898839999999999</v>
      </c>
      <c r="S232" s="165">
        <v>0</v>
      </c>
      <c r="T232" s="166">
        <f t="shared" si="48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7" t="s">
        <v>158</v>
      </c>
      <c r="AT232" s="167" t="s">
        <v>155</v>
      </c>
      <c r="AU232" s="167" t="s">
        <v>131</v>
      </c>
      <c r="AY232" s="14" t="s">
        <v>153</v>
      </c>
      <c r="BE232" s="168">
        <f t="shared" si="49"/>
        <v>0</v>
      </c>
      <c r="BF232" s="168">
        <f t="shared" si="50"/>
        <v>0</v>
      </c>
      <c r="BG232" s="168">
        <f t="shared" si="51"/>
        <v>0</v>
      </c>
      <c r="BH232" s="168">
        <f t="shared" si="52"/>
        <v>0</v>
      </c>
      <c r="BI232" s="168">
        <f t="shared" si="53"/>
        <v>0</v>
      </c>
      <c r="BJ232" s="14" t="s">
        <v>131</v>
      </c>
      <c r="BK232" s="169">
        <f t="shared" si="54"/>
        <v>0</v>
      </c>
      <c r="BL232" s="14" t="s">
        <v>158</v>
      </c>
      <c r="BM232" s="167" t="s">
        <v>627</v>
      </c>
    </row>
    <row r="233" spans="1:65" s="2" customFormat="1" ht="16.5" customHeight="1" x14ac:dyDescent="0.25">
      <c r="A233" s="29"/>
      <c r="B233" s="121"/>
      <c r="C233" s="156" t="s">
        <v>628</v>
      </c>
      <c r="D233" s="156" t="s">
        <v>155</v>
      </c>
      <c r="E233" s="157"/>
      <c r="F233" s="158" t="s">
        <v>629</v>
      </c>
      <c r="G233" s="159" t="s">
        <v>185</v>
      </c>
      <c r="H233" s="160">
        <v>39.5</v>
      </c>
      <c r="I233" s="161"/>
      <c r="J233" s="160">
        <f t="shared" si="45"/>
        <v>0</v>
      </c>
      <c r="K233" s="162"/>
      <c r="L233" s="30"/>
      <c r="M233" s="163" t="s">
        <v>1</v>
      </c>
      <c r="N233" s="164" t="s">
        <v>41</v>
      </c>
      <c r="O233" s="55"/>
      <c r="P233" s="165">
        <f t="shared" si="46"/>
        <v>0</v>
      </c>
      <c r="Q233" s="165">
        <v>5.0000000000000002E-5</v>
      </c>
      <c r="R233" s="165">
        <f t="shared" si="47"/>
        <v>1.9750000000000002E-3</v>
      </c>
      <c r="S233" s="165">
        <v>0</v>
      </c>
      <c r="T233" s="166">
        <f t="shared" si="48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67" t="s">
        <v>158</v>
      </c>
      <c r="AT233" s="167" t="s">
        <v>155</v>
      </c>
      <c r="AU233" s="167" t="s">
        <v>131</v>
      </c>
      <c r="AY233" s="14" t="s">
        <v>153</v>
      </c>
      <c r="BE233" s="168">
        <f t="shared" si="49"/>
        <v>0</v>
      </c>
      <c r="BF233" s="168">
        <f t="shared" si="50"/>
        <v>0</v>
      </c>
      <c r="BG233" s="168">
        <f t="shared" si="51"/>
        <v>0</v>
      </c>
      <c r="BH233" s="168">
        <f t="shared" si="52"/>
        <v>0</v>
      </c>
      <c r="BI233" s="168">
        <f t="shared" si="53"/>
        <v>0</v>
      </c>
      <c r="BJ233" s="14" t="s">
        <v>131</v>
      </c>
      <c r="BK233" s="169">
        <f t="shared" si="54"/>
        <v>0</v>
      </c>
      <c r="BL233" s="14" t="s">
        <v>158</v>
      </c>
      <c r="BM233" s="167" t="s">
        <v>630</v>
      </c>
    </row>
    <row r="234" spans="1:65" s="2" customFormat="1" ht="33" customHeight="1" x14ac:dyDescent="0.25">
      <c r="A234" s="29"/>
      <c r="B234" s="121"/>
      <c r="C234" s="156" t="s">
        <v>631</v>
      </c>
      <c r="D234" s="156" t="s">
        <v>155</v>
      </c>
      <c r="E234" s="157"/>
      <c r="F234" s="158" t="s">
        <v>632</v>
      </c>
      <c r="G234" s="159" t="s">
        <v>316</v>
      </c>
      <c r="H234" s="160">
        <v>108</v>
      </c>
      <c r="I234" s="161"/>
      <c r="J234" s="160">
        <f t="shared" si="45"/>
        <v>0</v>
      </c>
      <c r="K234" s="162"/>
      <c r="L234" s="30"/>
      <c r="M234" s="163" t="s">
        <v>1</v>
      </c>
      <c r="N234" s="164" t="s">
        <v>41</v>
      </c>
      <c r="O234" s="55"/>
      <c r="P234" s="165">
        <f t="shared" si="46"/>
        <v>0</v>
      </c>
      <c r="Q234" s="165">
        <v>0</v>
      </c>
      <c r="R234" s="165">
        <f t="shared" si="47"/>
        <v>0</v>
      </c>
      <c r="S234" s="165">
        <v>6.0000000000000001E-3</v>
      </c>
      <c r="T234" s="166">
        <f t="shared" si="48"/>
        <v>0.64800000000000002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67" t="s">
        <v>158</v>
      </c>
      <c r="AT234" s="167" t="s">
        <v>155</v>
      </c>
      <c r="AU234" s="167" t="s">
        <v>131</v>
      </c>
      <c r="AY234" s="14" t="s">
        <v>153</v>
      </c>
      <c r="BE234" s="168">
        <f t="shared" si="49"/>
        <v>0</v>
      </c>
      <c r="BF234" s="168">
        <f t="shared" si="50"/>
        <v>0</v>
      </c>
      <c r="BG234" s="168">
        <f t="shared" si="51"/>
        <v>0</v>
      </c>
      <c r="BH234" s="168">
        <f t="shared" si="52"/>
        <v>0</v>
      </c>
      <c r="BI234" s="168">
        <f t="shared" si="53"/>
        <v>0</v>
      </c>
      <c r="BJ234" s="14" t="s">
        <v>131</v>
      </c>
      <c r="BK234" s="169">
        <f t="shared" si="54"/>
        <v>0</v>
      </c>
      <c r="BL234" s="14" t="s">
        <v>158</v>
      </c>
      <c r="BM234" s="167" t="s">
        <v>633</v>
      </c>
    </row>
    <row r="235" spans="1:65" s="12" customFormat="1" ht="22.95" customHeight="1" x14ac:dyDescent="0.3">
      <c r="B235" s="143"/>
      <c r="D235" s="144" t="s">
        <v>74</v>
      </c>
      <c r="E235" s="154"/>
      <c r="F235" s="154" t="s">
        <v>287</v>
      </c>
      <c r="I235" s="146"/>
      <c r="J235" s="155">
        <f>BK235</f>
        <v>0</v>
      </c>
      <c r="L235" s="143"/>
      <c r="M235" s="148"/>
      <c r="N235" s="149"/>
      <c r="O235" s="149"/>
      <c r="P235" s="150">
        <f>P236</f>
        <v>0</v>
      </c>
      <c r="Q235" s="149"/>
      <c r="R235" s="150">
        <f>R236</f>
        <v>0</v>
      </c>
      <c r="S235" s="149"/>
      <c r="T235" s="151">
        <f>T236</f>
        <v>0</v>
      </c>
      <c r="AR235" s="144" t="s">
        <v>83</v>
      </c>
      <c r="AT235" s="152" t="s">
        <v>74</v>
      </c>
      <c r="AU235" s="152" t="s">
        <v>83</v>
      </c>
      <c r="AY235" s="144" t="s">
        <v>153</v>
      </c>
      <c r="BK235" s="153">
        <f>BK236</f>
        <v>0</v>
      </c>
    </row>
    <row r="236" spans="1:65" s="2" customFormat="1" ht="21.75" customHeight="1" x14ac:dyDescent="0.25">
      <c r="A236" s="29"/>
      <c r="B236" s="121"/>
      <c r="C236" s="156" t="s">
        <v>634</v>
      </c>
      <c r="D236" s="156" t="s">
        <v>155</v>
      </c>
      <c r="E236" s="157"/>
      <c r="F236" s="158" t="s">
        <v>635</v>
      </c>
      <c r="G236" s="159" t="s">
        <v>178</v>
      </c>
      <c r="H236" s="160">
        <v>456.78899999999999</v>
      </c>
      <c r="I236" s="161"/>
      <c r="J236" s="160">
        <f>ROUND(I236*H236,3)</f>
        <v>0</v>
      </c>
      <c r="K236" s="162"/>
      <c r="L236" s="30"/>
      <c r="M236" s="163" t="s">
        <v>1</v>
      </c>
      <c r="N236" s="164" t="s">
        <v>41</v>
      </c>
      <c r="O236" s="55"/>
      <c r="P236" s="165">
        <f>O236*H236</f>
        <v>0</v>
      </c>
      <c r="Q236" s="165">
        <v>0</v>
      </c>
      <c r="R236" s="165">
        <f>Q236*H236</f>
        <v>0</v>
      </c>
      <c r="S236" s="165">
        <v>0</v>
      </c>
      <c r="T236" s="166">
        <f>S236*H236</f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7" t="s">
        <v>158</v>
      </c>
      <c r="AT236" s="167" t="s">
        <v>155</v>
      </c>
      <c r="AU236" s="167" t="s">
        <v>131</v>
      </c>
      <c r="AY236" s="14" t="s">
        <v>153</v>
      </c>
      <c r="BE236" s="168">
        <f>IF(N236="základná",J236,0)</f>
        <v>0</v>
      </c>
      <c r="BF236" s="168">
        <f>IF(N236="znížená",J236,0)</f>
        <v>0</v>
      </c>
      <c r="BG236" s="168">
        <f>IF(N236="zákl. prenesená",J236,0)</f>
        <v>0</v>
      </c>
      <c r="BH236" s="168">
        <f>IF(N236="zníž. prenesená",J236,0)</f>
        <v>0</v>
      </c>
      <c r="BI236" s="168">
        <f>IF(N236="nulová",J236,0)</f>
        <v>0</v>
      </c>
      <c r="BJ236" s="14" t="s">
        <v>131</v>
      </c>
      <c r="BK236" s="169">
        <f>ROUND(I236*H236,3)</f>
        <v>0</v>
      </c>
      <c r="BL236" s="14" t="s">
        <v>158</v>
      </c>
      <c r="BM236" s="167" t="s">
        <v>636</v>
      </c>
    </row>
    <row r="237" spans="1:65" s="12" customFormat="1" ht="25.95" customHeight="1" x14ac:dyDescent="0.35">
      <c r="B237" s="143"/>
      <c r="D237" s="144" t="s">
        <v>74</v>
      </c>
      <c r="E237" s="145"/>
      <c r="F237" s="145" t="s">
        <v>291</v>
      </c>
      <c r="I237" s="146"/>
      <c r="J237" s="147">
        <f>BK237</f>
        <v>0</v>
      </c>
      <c r="L237" s="143"/>
      <c r="M237" s="148"/>
      <c r="N237" s="149"/>
      <c r="O237" s="149"/>
      <c r="P237" s="150">
        <f>P238+P248+P261+P275+P285+P306+P316+P323+P337+P356+P362+P366+P368</f>
        <v>0</v>
      </c>
      <c r="Q237" s="149"/>
      <c r="R237" s="150">
        <f>R238+R248+R261+R275+R285+R306+R316+R323+R337+R356+R362+R366+R368</f>
        <v>17.2137019</v>
      </c>
      <c r="S237" s="149"/>
      <c r="T237" s="151">
        <f>T238+T248+T261+T275+T285+T306+T316+T323+T337+T356+T362+T366+T368</f>
        <v>0.52800000000000002</v>
      </c>
      <c r="AR237" s="144" t="s">
        <v>131</v>
      </c>
      <c r="AT237" s="152" t="s">
        <v>74</v>
      </c>
      <c r="AU237" s="152" t="s">
        <v>75</v>
      </c>
      <c r="AY237" s="144" t="s">
        <v>153</v>
      </c>
      <c r="BK237" s="153">
        <f>BK238+BK248+BK261+BK275+BK285+BK306+BK316+BK323+BK337+BK356+BK362+BK366+BK368</f>
        <v>0</v>
      </c>
    </row>
    <row r="238" spans="1:65" s="12" customFormat="1" ht="22.95" customHeight="1" x14ac:dyDescent="0.3">
      <c r="B238" s="143"/>
      <c r="D238" s="144" t="s">
        <v>74</v>
      </c>
      <c r="E238" s="154"/>
      <c r="F238" s="154" t="s">
        <v>292</v>
      </c>
      <c r="I238" s="146"/>
      <c r="J238" s="155">
        <f>BK238</f>
        <v>0</v>
      </c>
      <c r="L238" s="143"/>
      <c r="M238" s="148"/>
      <c r="N238" s="149"/>
      <c r="O238" s="149"/>
      <c r="P238" s="150">
        <f>SUM(P239:P247)</f>
        <v>0</v>
      </c>
      <c r="Q238" s="149"/>
      <c r="R238" s="150">
        <f>SUM(R239:R247)</f>
        <v>0.95945930000000001</v>
      </c>
      <c r="S238" s="149"/>
      <c r="T238" s="151">
        <f>SUM(T239:T247)</f>
        <v>0</v>
      </c>
      <c r="AR238" s="144" t="s">
        <v>131</v>
      </c>
      <c r="AT238" s="152" t="s">
        <v>74</v>
      </c>
      <c r="AU238" s="152" t="s">
        <v>83</v>
      </c>
      <c r="AY238" s="144" t="s">
        <v>153</v>
      </c>
      <c r="BK238" s="153">
        <f>SUM(BK239:BK247)</f>
        <v>0</v>
      </c>
    </row>
    <row r="239" spans="1:65" s="2" customFormat="1" ht="21.75" customHeight="1" x14ac:dyDescent="0.25">
      <c r="A239" s="29"/>
      <c r="B239" s="121"/>
      <c r="C239" s="156" t="s">
        <v>637</v>
      </c>
      <c r="D239" s="156" t="s">
        <v>155</v>
      </c>
      <c r="E239" s="157"/>
      <c r="F239" s="158" t="s">
        <v>638</v>
      </c>
      <c r="G239" s="159" t="s">
        <v>185</v>
      </c>
      <c r="H239" s="160">
        <v>111.8</v>
      </c>
      <c r="I239" s="161"/>
      <c r="J239" s="160">
        <f t="shared" ref="J239:J247" si="55">ROUND(I239*H239,3)</f>
        <v>0</v>
      </c>
      <c r="K239" s="162"/>
      <c r="L239" s="30"/>
      <c r="M239" s="163" t="s">
        <v>1</v>
      </c>
      <c r="N239" s="164" t="s">
        <v>41</v>
      </c>
      <c r="O239" s="55"/>
      <c r="P239" s="165">
        <f t="shared" ref="P239:P247" si="56">O239*H239</f>
        <v>0</v>
      </c>
      <c r="Q239" s="165">
        <v>0</v>
      </c>
      <c r="R239" s="165">
        <f t="shared" ref="R239:R247" si="57">Q239*H239</f>
        <v>0</v>
      </c>
      <c r="S239" s="165">
        <v>0</v>
      </c>
      <c r="T239" s="166">
        <f t="shared" ref="T239:T247" si="58"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7" t="s">
        <v>204</v>
      </c>
      <c r="AT239" s="167" t="s">
        <v>155</v>
      </c>
      <c r="AU239" s="167" t="s">
        <v>131</v>
      </c>
      <c r="AY239" s="14" t="s">
        <v>153</v>
      </c>
      <c r="BE239" s="168">
        <f t="shared" ref="BE239:BE247" si="59">IF(N239="základná",J239,0)</f>
        <v>0</v>
      </c>
      <c r="BF239" s="168">
        <f t="shared" ref="BF239:BF247" si="60">IF(N239="znížená",J239,0)</f>
        <v>0</v>
      </c>
      <c r="BG239" s="168">
        <f t="shared" ref="BG239:BG247" si="61">IF(N239="zákl. prenesená",J239,0)</f>
        <v>0</v>
      </c>
      <c r="BH239" s="168">
        <f t="shared" ref="BH239:BH247" si="62">IF(N239="zníž. prenesená",J239,0)</f>
        <v>0</v>
      </c>
      <c r="BI239" s="168">
        <f t="shared" ref="BI239:BI247" si="63">IF(N239="nulová",J239,0)</f>
        <v>0</v>
      </c>
      <c r="BJ239" s="14" t="s">
        <v>131</v>
      </c>
      <c r="BK239" s="169">
        <f t="shared" ref="BK239:BK247" si="64">ROUND(I239*H239,3)</f>
        <v>0</v>
      </c>
      <c r="BL239" s="14" t="s">
        <v>204</v>
      </c>
      <c r="BM239" s="167" t="s">
        <v>639</v>
      </c>
    </row>
    <row r="240" spans="1:65" s="2" customFormat="1" ht="16.5" customHeight="1" x14ac:dyDescent="0.25">
      <c r="A240" s="29"/>
      <c r="B240" s="121"/>
      <c r="C240" s="170" t="s">
        <v>640</v>
      </c>
      <c r="D240" s="170" t="s">
        <v>195</v>
      </c>
      <c r="E240" s="171"/>
      <c r="F240" s="172" t="s">
        <v>641</v>
      </c>
      <c r="G240" s="173" t="s">
        <v>178</v>
      </c>
      <c r="H240" s="174">
        <v>3.4000000000000002E-2</v>
      </c>
      <c r="I240" s="175"/>
      <c r="J240" s="174">
        <f t="shared" si="55"/>
        <v>0</v>
      </c>
      <c r="K240" s="176"/>
      <c r="L240" s="177"/>
      <c r="M240" s="178" t="s">
        <v>1</v>
      </c>
      <c r="N240" s="179" t="s">
        <v>41</v>
      </c>
      <c r="O240" s="55"/>
      <c r="P240" s="165">
        <f t="shared" si="56"/>
        <v>0</v>
      </c>
      <c r="Q240" s="165">
        <v>1</v>
      </c>
      <c r="R240" s="165">
        <f t="shared" si="57"/>
        <v>3.4000000000000002E-2</v>
      </c>
      <c r="S240" s="165">
        <v>0</v>
      </c>
      <c r="T240" s="166">
        <f t="shared" si="5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7" t="s">
        <v>253</v>
      </c>
      <c r="AT240" s="167" t="s">
        <v>195</v>
      </c>
      <c r="AU240" s="167" t="s">
        <v>131</v>
      </c>
      <c r="AY240" s="14" t="s">
        <v>153</v>
      </c>
      <c r="BE240" s="168">
        <f t="shared" si="59"/>
        <v>0</v>
      </c>
      <c r="BF240" s="168">
        <f t="shared" si="60"/>
        <v>0</v>
      </c>
      <c r="BG240" s="168">
        <f t="shared" si="61"/>
        <v>0</v>
      </c>
      <c r="BH240" s="168">
        <f t="shared" si="62"/>
        <v>0</v>
      </c>
      <c r="BI240" s="168">
        <f t="shared" si="63"/>
        <v>0</v>
      </c>
      <c r="BJ240" s="14" t="s">
        <v>131</v>
      </c>
      <c r="BK240" s="169">
        <f t="shared" si="64"/>
        <v>0</v>
      </c>
      <c r="BL240" s="14" t="s">
        <v>204</v>
      </c>
      <c r="BM240" s="167" t="s">
        <v>642</v>
      </c>
    </row>
    <row r="241" spans="1:65" s="2" customFormat="1" ht="21.75" customHeight="1" x14ac:dyDescent="0.25">
      <c r="A241" s="29"/>
      <c r="B241" s="121"/>
      <c r="C241" s="156" t="s">
        <v>643</v>
      </c>
      <c r="D241" s="156" t="s">
        <v>155</v>
      </c>
      <c r="E241" s="157"/>
      <c r="F241" s="158" t="s">
        <v>644</v>
      </c>
      <c r="G241" s="159" t="s">
        <v>185</v>
      </c>
      <c r="H241" s="160">
        <v>29.2</v>
      </c>
      <c r="I241" s="161"/>
      <c r="J241" s="160">
        <f t="shared" si="55"/>
        <v>0</v>
      </c>
      <c r="K241" s="162"/>
      <c r="L241" s="30"/>
      <c r="M241" s="163" t="s">
        <v>1</v>
      </c>
      <c r="N241" s="164" t="s">
        <v>41</v>
      </c>
      <c r="O241" s="55"/>
      <c r="P241" s="165">
        <f t="shared" si="56"/>
        <v>0</v>
      </c>
      <c r="Q241" s="165">
        <v>0</v>
      </c>
      <c r="R241" s="165">
        <f t="shared" si="57"/>
        <v>0</v>
      </c>
      <c r="S241" s="165">
        <v>0</v>
      </c>
      <c r="T241" s="166">
        <f t="shared" si="5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7" t="s">
        <v>204</v>
      </c>
      <c r="AT241" s="167" t="s">
        <v>155</v>
      </c>
      <c r="AU241" s="167" t="s">
        <v>131</v>
      </c>
      <c r="AY241" s="14" t="s">
        <v>153</v>
      </c>
      <c r="BE241" s="168">
        <f t="shared" si="59"/>
        <v>0</v>
      </c>
      <c r="BF241" s="168">
        <f t="shared" si="60"/>
        <v>0</v>
      </c>
      <c r="BG241" s="168">
        <f t="shared" si="61"/>
        <v>0</v>
      </c>
      <c r="BH241" s="168">
        <f t="shared" si="62"/>
        <v>0</v>
      </c>
      <c r="BI241" s="168">
        <f t="shared" si="63"/>
        <v>0</v>
      </c>
      <c r="BJ241" s="14" t="s">
        <v>131</v>
      </c>
      <c r="BK241" s="169">
        <f t="shared" si="64"/>
        <v>0</v>
      </c>
      <c r="BL241" s="14" t="s">
        <v>204</v>
      </c>
      <c r="BM241" s="167" t="s">
        <v>645</v>
      </c>
    </row>
    <row r="242" spans="1:65" s="2" customFormat="1" ht="16.5" customHeight="1" x14ac:dyDescent="0.25">
      <c r="A242" s="29"/>
      <c r="B242" s="121"/>
      <c r="C242" s="170" t="s">
        <v>646</v>
      </c>
      <c r="D242" s="170" t="s">
        <v>195</v>
      </c>
      <c r="E242" s="171"/>
      <c r="F242" s="172" t="s">
        <v>641</v>
      </c>
      <c r="G242" s="173" t="s">
        <v>178</v>
      </c>
      <c r="H242" s="174">
        <v>0.01</v>
      </c>
      <c r="I242" s="175"/>
      <c r="J242" s="174">
        <f t="shared" si="55"/>
        <v>0</v>
      </c>
      <c r="K242" s="176"/>
      <c r="L242" s="177"/>
      <c r="M242" s="178" t="s">
        <v>1</v>
      </c>
      <c r="N242" s="179" t="s">
        <v>41</v>
      </c>
      <c r="O242" s="55"/>
      <c r="P242" s="165">
        <f t="shared" si="56"/>
        <v>0</v>
      </c>
      <c r="Q242" s="165">
        <v>1</v>
      </c>
      <c r="R242" s="165">
        <f t="shared" si="57"/>
        <v>0.01</v>
      </c>
      <c r="S242" s="165">
        <v>0</v>
      </c>
      <c r="T242" s="166">
        <f t="shared" si="5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7" t="s">
        <v>253</v>
      </c>
      <c r="AT242" s="167" t="s">
        <v>195</v>
      </c>
      <c r="AU242" s="167" t="s">
        <v>131</v>
      </c>
      <c r="AY242" s="14" t="s">
        <v>153</v>
      </c>
      <c r="BE242" s="168">
        <f t="shared" si="59"/>
        <v>0</v>
      </c>
      <c r="BF242" s="168">
        <f t="shared" si="60"/>
        <v>0</v>
      </c>
      <c r="BG242" s="168">
        <f t="shared" si="61"/>
        <v>0</v>
      </c>
      <c r="BH242" s="168">
        <f t="shared" si="62"/>
        <v>0</v>
      </c>
      <c r="BI242" s="168">
        <f t="shared" si="63"/>
        <v>0</v>
      </c>
      <c r="BJ242" s="14" t="s">
        <v>131</v>
      </c>
      <c r="BK242" s="169">
        <f t="shared" si="64"/>
        <v>0</v>
      </c>
      <c r="BL242" s="14" t="s">
        <v>204</v>
      </c>
      <c r="BM242" s="167" t="s">
        <v>647</v>
      </c>
    </row>
    <row r="243" spans="1:65" s="2" customFormat="1" ht="21.75" customHeight="1" x14ac:dyDescent="0.25">
      <c r="A243" s="29"/>
      <c r="B243" s="121"/>
      <c r="C243" s="156" t="s">
        <v>648</v>
      </c>
      <c r="D243" s="156" t="s">
        <v>155</v>
      </c>
      <c r="E243" s="157"/>
      <c r="F243" s="158" t="s">
        <v>649</v>
      </c>
      <c r="G243" s="159" t="s">
        <v>185</v>
      </c>
      <c r="H243" s="160">
        <v>111.8</v>
      </c>
      <c r="I243" s="161"/>
      <c r="J243" s="160">
        <f t="shared" si="55"/>
        <v>0</v>
      </c>
      <c r="K243" s="162"/>
      <c r="L243" s="30"/>
      <c r="M243" s="163" t="s">
        <v>1</v>
      </c>
      <c r="N243" s="164" t="s">
        <v>41</v>
      </c>
      <c r="O243" s="55"/>
      <c r="P243" s="165">
        <f t="shared" si="56"/>
        <v>0</v>
      </c>
      <c r="Q243" s="165">
        <v>5.4000000000000001E-4</v>
      </c>
      <c r="R243" s="165">
        <f t="shared" si="57"/>
        <v>6.0372000000000002E-2</v>
      </c>
      <c r="S243" s="165">
        <v>0</v>
      </c>
      <c r="T243" s="166">
        <f t="shared" si="5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7" t="s">
        <v>204</v>
      </c>
      <c r="AT243" s="167" t="s">
        <v>155</v>
      </c>
      <c r="AU243" s="167" t="s">
        <v>131</v>
      </c>
      <c r="AY243" s="14" t="s">
        <v>153</v>
      </c>
      <c r="BE243" s="168">
        <f t="shared" si="59"/>
        <v>0</v>
      </c>
      <c r="BF243" s="168">
        <f t="shared" si="60"/>
        <v>0</v>
      </c>
      <c r="BG243" s="168">
        <f t="shared" si="61"/>
        <v>0</v>
      </c>
      <c r="BH243" s="168">
        <f t="shared" si="62"/>
        <v>0</v>
      </c>
      <c r="BI243" s="168">
        <f t="shared" si="63"/>
        <v>0</v>
      </c>
      <c r="BJ243" s="14" t="s">
        <v>131</v>
      </c>
      <c r="BK243" s="169">
        <f t="shared" si="64"/>
        <v>0</v>
      </c>
      <c r="BL243" s="14" t="s">
        <v>204</v>
      </c>
      <c r="BM243" s="167" t="s">
        <v>650</v>
      </c>
    </row>
    <row r="244" spans="1:65" s="2" customFormat="1" ht="33" customHeight="1" x14ac:dyDescent="0.25">
      <c r="A244" s="29"/>
      <c r="B244" s="121"/>
      <c r="C244" s="170" t="s">
        <v>651</v>
      </c>
      <c r="D244" s="170" t="s">
        <v>195</v>
      </c>
      <c r="E244" s="171"/>
      <c r="F244" s="172" t="s">
        <v>652</v>
      </c>
      <c r="G244" s="173" t="s">
        <v>185</v>
      </c>
      <c r="H244" s="174">
        <v>128.57</v>
      </c>
      <c r="I244" s="175"/>
      <c r="J244" s="174">
        <f t="shared" si="55"/>
        <v>0</v>
      </c>
      <c r="K244" s="176"/>
      <c r="L244" s="177"/>
      <c r="M244" s="178" t="s">
        <v>1</v>
      </c>
      <c r="N244" s="179" t="s">
        <v>41</v>
      </c>
      <c r="O244" s="55"/>
      <c r="P244" s="165">
        <f t="shared" si="56"/>
        <v>0</v>
      </c>
      <c r="Q244" s="165">
        <v>5.13E-3</v>
      </c>
      <c r="R244" s="165">
        <f t="shared" si="57"/>
        <v>0.65956409999999999</v>
      </c>
      <c r="S244" s="165">
        <v>0</v>
      </c>
      <c r="T244" s="166">
        <f t="shared" si="5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7" t="s">
        <v>253</v>
      </c>
      <c r="AT244" s="167" t="s">
        <v>195</v>
      </c>
      <c r="AU244" s="167" t="s">
        <v>131</v>
      </c>
      <c r="AY244" s="14" t="s">
        <v>153</v>
      </c>
      <c r="BE244" s="168">
        <f t="shared" si="59"/>
        <v>0</v>
      </c>
      <c r="BF244" s="168">
        <f t="shared" si="60"/>
        <v>0</v>
      </c>
      <c r="BG244" s="168">
        <f t="shared" si="61"/>
        <v>0</v>
      </c>
      <c r="BH244" s="168">
        <f t="shared" si="62"/>
        <v>0</v>
      </c>
      <c r="BI244" s="168">
        <f t="shared" si="63"/>
        <v>0</v>
      </c>
      <c r="BJ244" s="14" t="s">
        <v>131</v>
      </c>
      <c r="BK244" s="169">
        <f t="shared" si="64"/>
        <v>0</v>
      </c>
      <c r="BL244" s="14" t="s">
        <v>204</v>
      </c>
      <c r="BM244" s="167" t="s">
        <v>653</v>
      </c>
    </row>
    <row r="245" spans="1:65" s="2" customFormat="1" ht="21.75" customHeight="1" x14ac:dyDescent="0.25">
      <c r="A245" s="29"/>
      <c r="B245" s="121"/>
      <c r="C245" s="156" t="s">
        <v>654</v>
      </c>
      <c r="D245" s="156" t="s">
        <v>155</v>
      </c>
      <c r="E245" s="157"/>
      <c r="F245" s="158" t="s">
        <v>655</v>
      </c>
      <c r="G245" s="159" t="s">
        <v>185</v>
      </c>
      <c r="H245" s="160">
        <v>29.2</v>
      </c>
      <c r="I245" s="161"/>
      <c r="J245" s="160">
        <f t="shared" si="55"/>
        <v>0</v>
      </c>
      <c r="K245" s="162"/>
      <c r="L245" s="30"/>
      <c r="M245" s="163" t="s">
        <v>1</v>
      </c>
      <c r="N245" s="164" t="s">
        <v>41</v>
      </c>
      <c r="O245" s="55"/>
      <c r="P245" s="165">
        <f t="shared" si="56"/>
        <v>0</v>
      </c>
      <c r="Q245" s="165">
        <v>5.4000000000000001E-4</v>
      </c>
      <c r="R245" s="165">
        <f t="shared" si="57"/>
        <v>1.5768000000000001E-2</v>
      </c>
      <c r="S245" s="165">
        <v>0</v>
      </c>
      <c r="T245" s="166">
        <f t="shared" si="5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7" t="s">
        <v>204</v>
      </c>
      <c r="AT245" s="167" t="s">
        <v>155</v>
      </c>
      <c r="AU245" s="167" t="s">
        <v>131</v>
      </c>
      <c r="AY245" s="14" t="s">
        <v>153</v>
      </c>
      <c r="BE245" s="168">
        <f t="shared" si="59"/>
        <v>0</v>
      </c>
      <c r="BF245" s="168">
        <f t="shared" si="60"/>
        <v>0</v>
      </c>
      <c r="BG245" s="168">
        <f t="shared" si="61"/>
        <v>0</v>
      </c>
      <c r="BH245" s="168">
        <f t="shared" si="62"/>
        <v>0</v>
      </c>
      <c r="BI245" s="168">
        <f t="shared" si="63"/>
        <v>0</v>
      </c>
      <c r="BJ245" s="14" t="s">
        <v>131</v>
      </c>
      <c r="BK245" s="169">
        <f t="shared" si="64"/>
        <v>0</v>
      </c>
      <c r="BL245" s="14" t="s">
        <v>204</v>
      </c>
      <c r="BM245" s="167" t="s">
        <v>656</v>
      </c>
    </row>
    <row r="246" spans="1:65" s="2" customFormat="1" ht="33" customHeight="1" x14ac:dyDescent="0.25">
      <c r="A246" s="29"/>
      <c r="B246" s="121"/>
      <c r="C246" s="170" t="s">
        <v>657</v>
      </c>
      <c r="D246" s="170" t="s">
        <v>195</v>
      </c>
      <c r="E246" s="171"/>
      <c r="F246" s="172" t="s">
        <v>652</v>
      </c>
      <c r="G246" s="173" t="s">
        <v>185</v>
      </c>
      <c r="H246" s="174">
        <v>35.04</v>
      </c>
      <c r="I246" s="175"/>
      <c r="J246" s="174">
        <f t="shared" si="55"/>
        <v>0</v>
      </c>
      <c r="K246" s="176"/>
      <c r="L246" s="177"/>
      <c r="M246" s="178" t="s">
        <v>1</v>
      </c>
      <c r="N246" s="179" t="s">
        <v>41</v>
      </c>
      <c r="O246" s="55"/>
      <c r="P246" s="165">
        <f t="shared" si="56"/>
        <v>0</v>
      </c>
      <c r="Q246" s="165">
        <v>5.13E-3</v>
      </c>
      <c r="R246" s="165">
        <f t="shared" si="57"/>
        <v>0.1797552</v>
      </c>
      <c r="S246" s="165">
        <v>0</v>
      </c>
      <c r="T246" s="166">
        <f t="shared" si="5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7" t="s">
        <v>253</v>
      </c>
      <c r="AT246" s="167" t="s">
        <v>195</v>
      </c>
      <c r="AU246" s="167" t="s">
        <v>131</v>
      </c>
      <c r="AY246" s="14" t="s">
        <v>153</v>
      </c>
      <c r="BE246" s="168">
        <f t="shared" si="59"/>
        <v>0</v>
      </c>
      <c r="BF246" s="168">
        <f t="shared" si="60"/>
        <v>0</v>
      </c>
      <c r="BG246" s="168">
        <f t="shared" si="61"/>
        <v>0</v>
      </c>
      <c r="BH246" s="168">
        <f t="shared" si="62"/>
        <v>0</v>
      </c>
      <c r="BI246" s="168">
        <f t="shared" si="63"/>
        <v>0</v>
      </c>
      <c r="BJ246" s="14" t="s">
        <v>131</v>
      </c>
      <c r="BK246" s="169">
        <f t="shared" si="64"/>
        <v>0</v>
      </c>
      <c r="BL246" s="14" t="s">
        <v>204</v>
      </c>
      <c r="BM246" s="167" t="s">
        <v>658</v>
      </c>
    </row>
    <row r="247" spans="1:65" s="2" customFormat="1" ht="21.75" customHeight="1" x14ac:dyDescent="0.25">
      <c r="A247" s="29"/>
      <c r="B247" s="121"/>
      <c r="C247" s="156" t="s">
        <v>659</v>
      </c>
      <c r="D247" s="156" t="s">
        <v>155</v>
      </c>
      <c r="E247" s="157"/>
      <c r="F247" s="158" t="s">
        <v>310</v>
      </c>
      <c r="G247" s="159" t="s">
        <v>311</v>
      </c>
      <c r="H247" s="161"/>
      <c r="I247" s="161"/>
      <c r="J247" s="160">
        <f t="shared" si="55"/>
        <v>0</v>
      </c>
      <c r="K247" s="162"/>
      <c r="L247" s="30"/>
      <c r="M247" s="163" t="s">
        <v>1</v>
      </c>
      <c r="N247" s="164" t="s">
        <v>41</v>
      </c>
      <c r="O247" s="55"/>
      <c r="P247" s="165">
        <f t="shared" si="56"/>
        <v>0</v>
      </c>
      <c r="Q247" s="165">
        <v>0</v>
      </c>
      <c r="R247" s="165">
        <f t="shared" si="57"/>
        <v>0</v>
      </c>
      <c r="S247" s="165">
        <v>0</v>
      </c>
      <c r="T247" s="166">
        <f t="shared" si="5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7" t="s">
        <v>204</v>
      </c>
      <c r="AT247" s="167" t="s">
        <v>155</v>
      </c>
      <c r="AU247" s="167" t="s">
        <v>131</v>
      </c>
      <c r="AY247" s="14" t="s">
        <v>153</v>
      </c>
      <c r="BE247" s="168">
        <f t="shared" si="59"/>
        <v>0</v>
      </c>
      <c r="BF247" s="168">
        <f t="shared" si="60"/>
        <v>0</v>
      </c>
      <c r="BG247" s="168">
        <f t="shared" si="61"/>
        <v>0</v>
      </c>
      <c r="BH247" s="168">
        <f t="shared" si="62"/>
        <v>0</v>
      </c>
      <c r="BI247" s="168">
        <f t="shared" si="63"/>
        <v>0</v>
      </c>
      <c r="BJ247" s="14" t="s">
        <v>131</v>
      </c>
      <c r="BK247" s="169">
        <f t="shared" si="64"/>
        <v>0</v>
      </c>
      <c r="BL247" s="14" t="s">
        <v>204</v>
      </c>
      <c r="BM247" s="167" t="s">
        <v>660</v>
      </c>
    </row>
    <row r="248" spans="1:65" s="12" customFormat="1" ht="22.95" customHeight="1" x14ac:dyDescent="0.3">
      <c r="B248" s="143"/>
      <c r="D248" s="144" t="s">
        <v>74</v>
      </c>
      <c r="E248" s="154"/>
      <c r="F248" s="154" t="s">
        <v>661</v>
      </c>
      <c r="I248" s="146"/>
      <c r="J248" s="155">
        <f>BK248</f>
        <v>0</v>
      </c>
      <c r="L248" s="143"/>
      <c r="M248" s="148"/>
      <c r="N248" s="149"/>
      <c r="O248" s="149"/>
      <c r="P248" s="150">
        <f>SUM(P249:P260)</f>
        <v>0</v>
      </c>
      <c r="Q248" s="149"/>
      <c r="R248" s="150">
        <f>SUM(R249:R260)</f>
        <v>2.0822416000000001</v>
      </c>
      <c r="S248" s="149"/>
      <c r="T248" s="151">
        <f>SUM(T249:T260)</f>
        <v>0</v>
      </c>
      <c r="AR248" s="144" t="s">
        <v>131</v>
      </c>
      <c r="AT248" s="152" t="s">
        <v>74</v>
      </c>
      <c r="AU248" s="152" t="s">
        <v>83</v>
      </c>
      <c r="AY248" s="144" t="s">
        <v>153</v>
      </c>
      <c r="BK248" s="153">
        <f>SUM(BK249:BK260)</f>
        <v>0</v>
      </c>
    </row>
    <row r="249" spans="1:65" s="2" customFormat="1" ht="33" customHeight="1" x14ac:dyDescent="0.25">
      <c r="A249" s="29"/>
      <c r="B249" s="121"/>
      <c r="C249" s="156" t="s">
        <v>662</v>
      </c>
      <c r="D249" s="156" t="s">
        <v>155</v>
      </c>
      <c r="E249" s="157"/>
      <c r="F249" s="158" t="s">
        <v>663</v>
      </c>
      <c r="G249" s="159" t="s">
        <v>185</v>
      </c>
      <c r="H249" s="160">
        <v>51.6</v>
      </c>
      <c r="I249" s="161"/>
      <c r="J249" s="160">
        <f t="shared" ref="J249:J260" si="65">ROUND(I249*H249,3)</f>
        <v>0</v>
      </c>
      <c r="K249" s="162"/>
      <c r="L249" s="30"/>
      <c r="M249" s="163" t="s">
        <v>1</v>
      </c>
      <c r="N249" s="164" t="s">
        <v>41</v>
      </c>
      <c r="O249" s="55"/>
      <c r="P249" s="165">
        <f t="shared" ref="P249:P260" si="66">O249*H249</f>
        <v>0</v>
      </c>
      <c r="Q249" s="165">
        <v>2.9999999999999997E-4</v>
      </c>
      <c r="R249" s="165">
        <f t="shared" ref="R249:R260" si="67">Q249*H249</f>
        <v>1.5479999999999999E-2</v>
      </c>
      <c r="S249" s="165">
        <v>0</v>
      </c>
      <c r="T249" s="166">
        <f t="shared" ref="T249:T260" si="68"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7" t="s">
        <v>204</v>
      </c>
      <c r="AT249" s="167" t="s">
        <v>155</v>
      </c>
      <c r="AU249" s="167" t="s">
        <v>131</v>
      </c>
      <c r="AY249" s="14" t="s">
        <v>153</v>
      </c>
      <c r="BE249" s="168">
        <f t="shared" ref="BE249:BE260" si="69">IF(N249="základná",J249,0)</f>
        <v>0</v>
      </c>
      <c r="BF249" s="168">
        <f t="shared" ref="BF249:BF260" si="70">IF(N249="znížená",J249,0)</f>
        <v>0</v>
      </c>
      <c r="BG249" s="168">
        <f t="shared" ref="BG249:BG260" si="71">IF(N249="zákl. prenesená",J249,0)</f>
        <v>0</v>
      </c>
      <c r="BH249" s="168">
        <f t="shared" ref="BH249:BH260" si="72">IF(N249="zníž. prenesená",J249,0)</f>
        <v>0</v>
      </c>
      <c r="BI249" s="168">
        <f t="shared" ref="BI249:BI260" si="73">IF(N249="nulová",J249,0)</f>
        <v>0</v>
      </c>
      <c r="BJ249" s="14" t="s">
        <v>131</v>
      </c>
      <c r="BK249" s="169">
        <f t="shared" ref="BK249:BK260" si="74">ROUND(I249*H249,3)</f>
        <v>0</v>
      </c>
      <c r="BL249" s="14" t="s">
        <v>204</v>
      </c>
      <c r="BM249" s="167" t="s">
        <v>664</v>
      </c>
    </row>
    <row r="250" spans="1:65" s="2" customFormat="1" ht="21.75" customHeight="1" x14ac:dyDescent="0.25">
      <c r="A250" s="29"/>
      <c r="B250" s="121"/>
      <c r="C250" s="170" t="s">
        <v>665</v>
      </c>
      <c r="D250" s="170" t="s">
        <v>195</v>
      </c>
      <c r="E250" s="171"/>
      <c r="F250" s="172" t="s">
        <v>666</v>
      </c>
      <c r="G250" s="173" t="s">
        <v>185</v>
      </c>
      <c r="H250" s="174">
        <v>52.631999999999998</v>
      </c>
      <c r="I250" s="175"/>
      <c r="J250" s="174">
        <f t="shared" si="65"/>
        <v>0</v>
      </c>
      <c r="K250" s="176"/>
      <c r="L250" s="177"/>
      <c r="M250" s="178" t="s">
        <v>1</v>
      </c>
      <c r="N250" s="179" t="s">
        <v>41</v>
      </c>
      <c r="O250" s="55"/>
      <c r="P250" s="165">
        <f t="shared" si="66"/>
        <v>0</v>
      </c>
      <c r="Q250" s="165">
        <v>1.7999999999999999E-2</v>
      </c>
      <c r="R250" s="165">
        <f t="shared" si="67"/>
        <v>0.94737599999999988</v>
      </c>
      <c r="S250" s="165">
        <v>0</v>
      </c>
      <c r="T250" s="166">
        <f t="shared" si="6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7" t="s">
        <v>253</v>
      </c>
      <c r="AT250" s="167" t="s">
        <v>195</v>
      </c>
      <c r="AU250" s="167" t="s">
        <v>131</v>
      </c>
      <c r="AY250" s="14" t="s">
        <v>153</v>
      </c>
      <c r="BE250" s="168">
        <f t="shared" si="69"/>
        <v>0</v>
      </c>
      <c r="BF250" s="168">
        <f t="shared" si="70"/>
        <v>0</v>
      </c>
      <c r="BG250" s="168">
        <f t="shared" si="71"/>
        <v>0</v>
      </c>
      <c r="BH250" s="168">
        <f t="shared" si="72"/>
        <v>0</v>
      </c>
      <c r="BI250" s="168">
        <f t="shared" si="73"/>
        <v>0</v>
      </c>
      <c r="BJ250" s="14" t="s">
        <v>131</v>
      </c>
      <c r="BK250" s="169">
        <f t="shared" si="74"/>
        <v>0</v>
      </c>
      <c r="BL250" s="14" t="s">
        <v>204</v>
      </c>
      <c r="BM250" s="167" t="s">
        <v>667</v>
      </c>
    </row>
    <row r="251" spans="1:65" s="2" customFormat="1" ht="21.75" customHeight="1" x14ac:dyDescent="0.25">
      <c r="A251" s="29"/>
      <c r="B251" s="121"/>
      <c r="C251" s="170" t="s">
        <v>668</v>
      </c>
      <c r="D251" s="170" t="s">
        <v>195</v>
      </c>
      <c r="E251" s="171"/>
      <c r="F251" s="172" t="s">
        <v>666</v>
      </c>
      <c r="G251" s="173" t="s">
        <v>185</v>
      </c>
      <c r="H251" s="174">
        <v>52.631999999999998</v>
      </c>
      <c r="I251" s="175"/>
      <c r="J251" s="174">
        <f t="shared" si="65"/>
        <v>0</v>
      </c>
      <c r="K251" s="176"/>
      <c r="L251" s="177"/>
      <c r="M251" s="178" t="s">
        <v>1</v>
      </c>
      <c r="N251" s="179" t="s">
        <v>41</v>
      </c>
      <c r="O251" s="55"/>
      <c r="P251" s="165">
        <f t="shared" si="66"/>
        <v>0</v>
      </c>
      <c r="Q251" s="165">
        <v>1.7999999999999999E-2</v>
      </c>
      <c r="R251" s="165">
        <f t="shared" si="67"/>
        <v>0.94737599999999988</v>
      </c>
      <c r="S251" s="165">
        <v>0</v>
      </c>
      <c r="T251" s="166">
        <f t="shared" si="6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67" t="s">
        <v>253</v>
      </c>
      <c r="AT251" s="167" t="s">
        <v>195</v>
      </c>
      <c r="AU251" s="167" t="s">
        <v>131</v>
      </c>
      <c r="AY251" s="14" t="s">
        <v>153</v>
      </c>
      <c r="BE251" s="168">
        <f t="shared" si="69"/>
        <v>0</v>
      </c>
      <c r="BF251" s="168">
        <f t="shared" si="70"/>
        <v>0</v>
      </c>
      <c r="BG251" s="168">
        <f t="shared" si="71"/>
        <v>0</v>
      </c>
      <c r="BH251" s="168">
        <f t="shared" si="72"/>
        <v>0</v>
      </c>
      <c r="BI251" s="168">
        <f t="shared" si="73"/>
        <v>0</v>
      </c>
      <c r="BJ251" s="14" t="s">
        <v>131</v>
      </c>
      <c r="BK251" s="169">
        <f t="shared" si="74"/>
        <v>0</v>
      </c>
      <c r="BL251" s="14" t="s">
        <v>204</v>
      </c>
      <c r="BM251" s="167" t="s">
        <v>669</v>
      </c>
    </row>
    <row r="252" spans="1:65" s="2" customFormat="1" ht="16.5" customHeight="1" x14ac:dyDescent="0.25">
      <c r="A252" s="29"/>
      <c r="B252" s="121"/>
      <c r="C252" s="156" t="s">
        <v>670</v>
      </c>
      <c r="D252" s="156" t="s">
        <v>155</v>
      </c>
      <c r="E252" s="157"/>
      <c r="F252" s="158" t="s">
        <v>671</v>
      </c>
      <c r="G252" s="159" t="s">
        <v>185</v>
      </c>
      <c r="H252" s="160">
        <v>39.5</v>
      </c>
      <c r="I252" s="161"/>
      <c r="J252" s="160">
        <f t="shared" si="65"/>
        <v>0</v>
      </c>
      <c r="K252" s="162"/>
      <c r="L252" s="30"/>
      <c r="M252" s="163" t="s">
        <v>1</v>
      </c>
      <c r="N252" s="164" t="s">
        <v>41</v>
      </c>
      <c r="O252" s="55"/>
      <c r="P252" s="165">
        <f t="shared" si="66"/>
        <v>0</v>
      </c>
      <c r="Q252" s="165">
        <v>0</v>
      </c>
      <c r="R252" s="165">
        <f t="shared" si="67"/>
        <v>0</v>
      </c>
      <c r="S252" s="165">
        <v>0</v>
      </c>
      <c r="T252" s="166">
        <f t="shared" si="6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7" t="s">
        <v>204</v>
      </c>
      <c r="AT252" s="167" t="s">
        <v>155</v>
      </c>
      <c r="AU252" s="167" t="s">
        <v>131</v>
      </c>
      <c r="AY252" s="14" t="s">
        <v>153</v>
      </c>
      <c r="BE252" s="168">
        <f t="shared" si="69"/>
        <v>0</v>
      </c>
      <c r="BF252" s="168">
        <f t="shared" si="70"/>
        <v>0</v>
      </c>
      <c r="BG252" s="168">
        <f t="shared" si="71"/>
        <v>0</v>
      </c>
      <c r="BH252" s="168">
        <f t="shared" si="72"/>
        <v>0</v>
      </c>
      <c r="BI252" s="168">
        <f t="shared" si="73"/>
        <v>0</v>
      </c>
      <c r="BJ252" s="14" t="s">
        <v>131</v>
      </c>
      <c r="BK252" s="169">
        <f t="shared" si="74"/>
        <v>0</v>
      </c>
      <c r="BL252" s="14" t="s">
        <v>204</v>
      </c>
      <c r="BM252" s="167" t="s">
        <v>672</v>
      </c>
    </row>
    <row r="253" spans="1:65" s="2" customFormat="1" ht="21.75" customHeight="1" x14ac:dyDescent="0.25">
      <c r="A253" s="29"/>
      <c r="B253" s="121"/>
      <c r="C253" s="170" t="s">
        <v>673</v>
      </c>
      <c r="D253" s="170" t="s">
        <v>195</v>
      </c>
      <c r="E253" s="171"/>
      <c r="F253" s="172" t="s">
        <v>674</v>
      </c>
      <c r="G253" s="173" t="s">
        <v>316</v>
      </c>
      <c r="H253" s="174">
        <v>45.424999999999997</v>
      </c>
      <c r="I253" s="175"/>
      <c r="J253" s="174">
        <f t="shared" si="65"/>
        <v>0</v>
      </c>
      <c r="K253" s="176"/>
      <c r="L253" s="177"/>
      <c r="M253" s="178" t="s">
        <v>1</v>
      </c>
      <c r="N253" s="179" t="s">
        <v>41</v>
      </c>
      <c r="O253" s="55"/>
      <c r="P253" s="165">
        <f t="shared" si="66"/>
        <v>0</v>
      </c>
      <c r="Q253" s="165">
        <v>8.0000000000000004E-4</v>
      </c>
      <c r="R253" s="165">
        <f t="shared" si="67"/>
        <v>3.6339999999999997E-2</v>
      </c>
      <c r="S253" s="165">
        <v>0</v>
      </c>
      <c r="T253" s="166">
        <f t="shared" si="6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67" t="s">
        <v>253</v>
      </c>
      <c r="AT253" s="167" t="s">
        <v>195</v>
      </c>
      <c r="AU253" s="167" t="s">
        <v>131</v>
      </c>
      <c r="AY253" s="14" t="s">
        <v>153</v>
      </c>
      <c r="BE253" s="168">
        <f t="shared" si="69"/>
        <v>0</v>
      </c>
      <c r="BF253" s="168">
        <f t="shared" si="70"/>
        <v>0</v>
      </c>
      <c r="BG253" s="168">
        <f t="shared" si="71"/>
        <v>0</v>
      </c>
      <c r="BH253" s="168">
        <f t="shared" si="72"/>
        <v>0</v>
      </c>
      <c r="BI253" s="168">
        <f t="shared" si="73"/>
        <v>0</v>
      </c>
      <c r="BJ253" s="14" t="s">
        <v>131</v>
      </c>
      <c r="BK253" s="169">
        <f t="shared" si="74"/>
        <v>0</v>
      </c>
      <c r="BL253" s="14" t="s">
        <v>204</v>
      </c>
      <c r="BM253" s="167" t="s">
        <v>675</v>
      </c>
    </row>
    <row r="254" spans="1:65" s="2" customFormat="1" ht="21.75" customHeight="1" x14ac:dyDescent="0.25">
      <c r="A254" s="29"/>
      <c r="B254" s="121"/>
      <c r="C254" s="156" t="s">
        <v>676</v>
      </c>
      <c r="D254" s="156" t="s">
        <v>155</v>
      </c>
      <c r="E254" s="157"/>
      <c r="F254" s="158" t="s">
        <v>677</v>
      </c>
      <c r="G254" s="159" t="s">
        <v>185</v>
      </c>
      <c r="H254" s="160">
        <v>39.5</v>
      </c>
      <c r="I254" s="161"/>
      <c r="J254" s="160">
        <f t="shared" si="65"/>
        <v>0</v>
      </c>
      <c r="K254" s="162"/>
      <c r="L254" s="30"/>
      <c r="M254" s="163" t="s">
        <v>1</v>
      </c>
      <c r="N254" s="164" t="s">
        <v>41</v>
      </c>
      <c r="O254" s="55"/>
      <c r="P254" s="165">
        <f t="shared" si="66"/>
        <v>0</v>
      </c>
      <c r="Q254" s="165">
        <v>0</v>
      </c>
      <c r="R254" s="165">
        <f t="shared" si="67"/>
        <v>0</v>
      </c>
      <c r="S254" s="165">
        <v>0</v>
      </c>
      <c r="T254" s="166">
        <f t="shared" si="6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7" t="s">
        <v>204</v>
      </c>
      <c r="AT254" s="167" t="s">
        <v>155</v>
      </c>
      <c r="AU254" s="167" t="s">
        <v>131</v>
      </c>
      <c r="AY254" s="14" t="s">
        <v>153</v>
      </c>
      <c r="BE254" s="168">
        <f t="shared" si="69"/>
        <v>0</v>
      </c>
      <c r="BF254" s="168">
        <f t="shared" si="70"/>
        <v>0</v>
      </c>
      <c r="BG254" s="168">
        <f t="shared" si="71"/>
        <v>0</v>
      </c>
      <c r="BH254" s="168">
        <f t="shared" si="72"/>
        <v>0</v>
      </c>
      <c r="BI254" s="168">
        <f t="shared" si="73"/>
        <v>0</v>
      </c>
      <c r="BJ254" s="14" t="s">
        <v>131</v>
      </c>
      <c r="BK254" s="169">
        <f t="shared" si="74"/>
        <v>0</v>
      </c>
      <c r="BL254" s="14" t="s">
        <v>204</v>
      </c>
      <c r="BM254" s="167" t="s">
        <v>678</v>
      </c>
    </row>
    <row r="255" spans="1:65" s="2" customFormat="1" ht="33" customHeight="1" x14ac:dyDescent="0.25">
      <c r="A255" s="29"/>
      <c r="B255" s="121"/>
      <c r="C255" s="170" t="s">
        <v>679</v>
      </c>
      <c r="D255" s="170" t="s">
        <v>195</v>
      </c>
      <c r="E255" s="171"/>
      <c r="F255" s="172" t="s">
        <v>680</v>
      </c>
      <c r="G255" s="173" t="s">
        <v>185</v>
      </c>
      <c r="H255" s="174">
        <v>40.29</v>
      </c>
      <c r="I255" s="175"/>
      <c r="J255" s="174">
        <f t="shared" si="65"/>
        <v>0</v>
      </c>
      <c r="K255" s="176"/>
      <c r="L255" s="177"/>
      <c r="M255" s="178" t="s">
        <v>1</v>
      </c>
      <c r="N255" s="179" t="s">
        <v>41</v>
      </c>
      <c r="O255" s="55"/>
      <c r="P255" s="165">
        <f t="shared" si="66"/>
        <v>0</v>
      </c>
      <c r="Q255" s="165">
        <v>3.0000000000000001E-3</v>
      </c>
      <c r="R255" s="165">
        <f t="shared" si="67"/>
        <v>0.12087000000000001</v>
      </c>
      <c r="S255" s="165">
        <v>0</v>
      </c>
      <c r="T255" s="166">
        <f t="shared" si="68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67" t="s">
        <v>253</v>
      </c>
      <c r="AT255" s="167" t="s">
        <v>195</v>
      </c>
      <c r="AU255" s="167" t="s">
        <v>131</v>
      </c>
      <c r="AY255" s="14" t="s">
        <v>153</v>
      </c>
      <c r="BE255" s="168">
        <f t="shared" si="69"/>
        <v>0</v>
      </c>
      <c r="BF255" s="168">
        <f t="shared" si="70"/>
        <v>0</v>
      </c>
      <c r="BG255" s="168">
        <f t="shared" si="71"/>
        <v>0</v>
      </c>
      <c r="BH255" s="168">
        <f t="shared" si="72"/>
        <v>0</v>
      </c>
      <c r="BI255" s="168">
        <f t="shared" si="73"/>
        <v>0</v>
      </c>
      <c r="BJ255" s="14" t="s">
        <v>131</v>
      </c>
      <c r="BK255" s="169">
        <f t="shared" si="74"/>
        <v>0</v>
      </c>
      <c r="BL255" s="14" t="s">
        <v>204</v>
      </c>
      <c r="BM255" s="167" t="s">
        <v>681</v>
      </c>
    </row>
    <row r="256" spans="1:65" s="2" customFormat="1" ht="16.5" customHeight="1" x14ac:dyDescent="0.25">
      <c r="A256" s="29"/>
      <c r="B256" s="121"/>
      <c r="C256" s="156" t="s">
        <v>682</v>
      </c>
      <c r="D256" s="156" t="s">
        <v>155</v>
      </c>
      <c r="E256" s="157"/>
      <c r="F256" s="158" t="s">
        <v>683</v>
      </c>
      <c r="G256" s="159" t="s">
        <v>185</v>
      </c>
      <c r="H256" s="160">
        <v>51.6</v>
      </c>
      <c r="I256" s="161"/>
      <c r="J256" s="160">
        <f t="shared" si="65"/>
        <v>0</v>
      </c>
      <c r="K256" s="162"/>
      <c r="L256" s="30"/>
      <c r="M256" s="163" t="s">
        <v>1</v>
      </c>
      <c r="N256" s="164" t="s">
        <v>41</v>
      </c>
      <c r="O256" s="55"/>
      <c r="P256" s="165">
        <f t="shared" si="66"/>
        <v>0</v>
      </c>
      <c r="Q256" s="165">
        <v>3.0000000000000001E-5</v>
      </c>
      <c r="R256" s="165">
        <f t="shared" si="67"/>
        <v>1.5480000000000001E-3</v>
      </c>
      <c r="S256" s="165">
        <v>0</v>
      </c>
      <c r="T256" s="166">
        <f t="shared" si="68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67" t="s">
        <v>204</v>
      </c>
      <c r="AT256" s="167" t="s">
        <v>155</v>
      </c>
      <c r="AU256" s="167" t="s">
        <v>131</v>
      </c>
      <c r="AY256" s="14" t="s">
        <v>153</v>
      </c>
      <c r="BE256" s="168">
        <f t="shared" si="69"/>
        <v>0</v>
      </c>
      <c r="BF256" s="168">
        <f t="shared" si="70"/>
        <v>0</v>
      </c>
      <c r="BG256" s="168">
        <f t="shared" si="71"/>
        <v>0</v>
      </c>
      <c r="BH256" s="168">
        <f t="shared" si="72"/>
        <v>0</v>
      </c>
      <c r="BI256" s="168">
        <f t="shared" si="73"/>
        <v>0</v>
      </c>
      <c r="BJ256" s="14" t="s">
        <v>131</v>
      </c>
      <c r="BK256" s="169">
        <f t="shared" si="74"/>
        <v>0</v>
      </c>
      <c r="BL256" s="14" t="s">
        <v>204</v>
      </c>
      <c r="BM256" s="167" t="s">
        <v>684</v>
      </c>
    </row>
    <row r="257" spans="1:65" s="2" customFormat="1" ht="44.25" customHeight="1" x14ac:dyDescent="0.25">
      <c r="A257" s="29"/>
      <c r="B257" s="121"/>
      <c r="C257" s="170" t="s">
        <v>685</v>
      </c>
      <c r="D257" s="170" t="s">
        <v>195</v>
      </c>
      <c r="E257" s="171"/>
      <c r="F257" s="172" t="s">
        <v>686</v>
      </c>
      <c r="G257" s="173" t="s">
        <v>185</v>
      </c>
      <c r="H257" s="174">
        <v>59.34</v>
      </c>
      <c r="I257" s="175"/>
      <c r="J257" s="174">
        <f t="shared" si="65"/>
        <v>0</v>
      </c>
      <c r="K257" s="176"/>
      <c r="L257" s="177"/>
      <c r="M257" s="178" t="s">
        <v>1</v>
      </c>
      <c r="N257" s="179" t="s">
        <v>41</v>
      </c>
      <c r="O257" s="55"/>
      <c r="P257" s="165">
        <f t="shared" si="66"/>
        <v>0</v>
      </c>
      <c r="Q257" s="165">
        <v>1.8000000000000001E-4</v>
      </c>
      <c r="R257" s="165">
        <f t="shared" si="67"/>
        <v>1.0681200000000002E-2</v>
      </c>
      <c r="S257" s="165">
        <v>0</v>
      </c>
      <c r="T257" s="166">
        <f t="shared" si="6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67" t="s">
        <v>253</v>
      </c>
      <c r="AT257" s="167" t="s">
        <v>195</v>
      </c>
      <c r="AU257" s="167" t="s">
        <v>131</v>
      </c>
      <c r="AY257" s="14" t="s">
        <v>153</v>
      </c>
      <c r="BE257" s="168">
        <f t="shared" si="69"/>
        <v>0</v>
      </c>
      <c r="BF257" s="168">
        <f t="shared" si="70"/>
        <v>0</v>
      </c>
      <c r="BG257" s="168">
        <f t="shared" si="71"/>
        <v>0</v>
      </c>
      <c r="BH257" s="168">
        <f t="shared" si="72"/>
        <v>0</v>
      </c>
      <c r="BI257" s="168">
        <f t="shared" si="73"/>
        <v>0</v>
      </c>
      <c r="BJ257" s="14" t="s">
        <v>131</v>
      </c>
      <c r="BK257" s="169">
        <f t="shared" si="74"/>
        <v>0</v>
      </c>
      <c r="BL257" s="14" t="s">
        <v>204</v>
      </c>
      <c r="BM257" s="167" t="s">
        <v>687</v>
      </c>
    </row>
    <row r="258" spans="1:65" s="2" customFormat="1" ht="21.75" customHeight="1" x14ac:dyDescent="0.25">
      <c r="A258" s="29"/>
      <c r="B258" s="121"/>
      <c r="C258" s="156" t="s">
        <v>275</v>
      </c>
      <c r="D258" s="156" t="s">
        <v>155</v>
      </c>
      <c r="E258" s="157"/>
      <c r="F258" s="158" t="s">
        <v>688</v>
      </c>
      <c r="G258" s="159" t="s">
        <v>316</v>
      </c>
      <c r="H258" s="160">
        <v>28</v>
      </c>
      <c r="I258" s="161"/>
      <c r="J258" s="160">
        <f t="shared" si="65"/>
        <v>0</v>
      </c>
      <c r="K258" s="162"/>
      <c r="L258" s="30"/>
      <c r="M258" s="163" t="s">
        <v>1</v>
      </c>
      <c r="N258" s="164" t="s">
        <v>41</v>
      </c>
      <c r="O258" s="55"/>
      <c r="P258" s="165">
        <f t="shared" si="66"/>
        <v>0</v>
      </c>
      <c r="Q258" s="165">
        <v>0</v>
      </c>
      <c r="R258" s="165">
        <f t="shared" si="67"/>
        <v>0</v>
      </c>
      <c r="S258" s="165">
        <v>0</v>
      </c>
      <c r="T258" s="166">
        <f t="shared" si="68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7" t="s">
        <v>204</v>
      </c>
      <c r="AT258" s="167" t="s">
        <v>155</v>
      </c>
      <c r="AU258" s="167" t="s">
        <v>131</v>
      </c>
      <c r="AY258" s="14" t="s">
        <v>153</v>
      </c>
      <c r="BE258" s="168">
        <f t="shared" si="69"/>
        <v>0</v>
      </c>
      <c r="BF258" s="168">
        <f t="shared" si="70"/>
        <v>0</v>
      </c>
      <c r="BG258" s="168">
        <f t="shared" si="71"/>
        <v>0</v>
      </c>
      <c r="BH258" s="168">
        <f t="shared" si="72"/>
        <v>0</v>
      </c>
      <c r="BI258" s="168">
        <f t="shared" si="73"/>
        <v>0</v>
      </c>
      <c r="BJ258" s="14" t="s">
        <v>131</v>
      </c>
      <c r="BK258" s="169">
        <f t="shared" si="74"/>
        <v>0</v>
      </c>
      <c r="BL258" s="14" t="s">
        <v>204</v>
      </c>
      <c r="BM258" s="167" t="s">
        <v>689</v>
      </c>
    </row>
    <row r="259" spans="1:65" s="2" customFormat="1" ht="33" customHeight="1" x14ac:dyDescent="0.25">
      <c r="A259" s="29"/>
      <c r="B259" s="121"/>
      <c r="C259" s="170" t="s">
        <v>278</v>
      </c>
      <c r="D259" s="170" t="s">
        <v>195</v>
      </c>
      <c r="E259" s="171"/>
      <c r="F259" s="172" t="s">
        <v>690</v>
      </c>
      <c r="G259" s="173" t="s">
        <v>316</v>
      </c>
      <c r="H259" s="174">
        <v>28.56</v>
      </c>
      <c r="I259" s="175"/>
      <c r="J259" s="174">
        <f t="shared" si="65"/>
        <v>0</v>
      </c>
      <c r="K259" s="176"/>
      <c r="L259" s="177"/>
      <c r="M259" s="178" t="s">
        <v>1</v>
      </c>
      <c r="N259" s="179" t="s">
        <v>41</v>
      </c>
      <c r="O259" s="55"/>
      <c r="P259" s="165">
        <f t="shared" si="66"/>
        <v>0</v>
      </c>
      <c r="Q259" s="165">
        <v>9.0000000000000006E-5</v>
      </c>
      <c r="R259" s="165">
        <f t="shared" si="67"/>
        <v>2.5704E-3</v>
      </c>
      <c r="S259" s="165">
        <v>0</v>
      </c>
      <c r="T259" s="166">
        <f t="shared" si="68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7" t="s">
        <v>253</v>
      </c>
      <c r="AT259" s="167" t="s">
        <v>195</v>
      </c>
      <c r="AU259" s="167" t="s">
        <v>131</v>
      </c>
      <c r="AY259" s="14" t="s">
        <v>153</v>
      </c>
      <c r="BE259" s="168">
        <f t="shared" si="69"/>
        <v>0</v>
      </c>
      <c r="BF259" s="168">
        <f t="shared" si="70"/>
        <v>0</v>
      </c>
      <c r="BG259" s="168">
        <f t="shared" si="71"/>
        <v>0</v>
      </c>
      <c r="BH259" s="168">
        <f t="shared" si="72"/>
        <v>0</v>
      </c>
      <c r="BI259" s="168">
        <f t="shared" si="73"/>
        <v>0</v>
      </c>
      <c r="BJ259" s="14" t="s">
        <v>131</v>
      </c>
      <c r="BK259" s="169">
        <f t="shared" si="74"/>
        <v>0</v>
      </c>
      <c r="BL259" s="14" t="s">
        <v>204</v>
      </c>
      <c r="BM259" s="167" t="s">
        <v>691</v>
      </c>
    </row>
    <row r="260" spans="1:65" s="2" customFormat="1" ht="21.75" customHeight="1" x14ac:dyDescent="0.25">
      <c r="A260" s="29"/>
      <c r="B260" s="121"/>
      <c r="C260" s="156" t="s">
        <v>692</v>
      </c>
      <c r="D260" s="156" t="s">
        <v>155</v>
      </c>
      <c r="E260" s="157"/>
      <c r="F260" s="158" t="s">
        <v>693</v>
      </c>
      <c r="G260" s="159" t="s">
        <v>178</v>
      </c>
      <c r="H260" s="160">
        <v>2.0819999999999999</v>
      </c>
      <c r="I260" s="161"/>
      <c r="J260" s="160">
        <f t="shared" si="65"/>
        <v>0</v>
      </c>
      <c r="K260" s="162"/>
      <c r="L260" s="30"/>
      <c r="M260" s="163" t="s">
        <v>1</v>
      </c>
      <c r="N260" s="164" t="s">
        <v>41</v>
      </c>
      <c r="O260" s="55"/>
      <c r="P260" s="165">
        <f t="shared" si="66"/>
        <v>0</v>
      </c>
      <c r="Q260" s="165">
        <v>0</v>
      </c>
      <c r="R260" s="165">
        <f t="shared" si="67"/>
        <v>0</v>
      </c>
      <c r="S260" s="165">
        <v>0</v>
      </c>
      <c r="T260" s="166">
        <f t="shared" si="6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67" t="s">
        <v>204</v>
      </c>
      <c r="AT260" s="167" t="s">
        <v>155</v>
      </c>
      <c r="AU260" s="167" t="s">
        <v>131</v>
      </c>
      <c r="AY260" s="14" t="s">
        <v>153</v>
      </c>
      <c r="BE260" s="168">
        <f t="shared" si="69"/>
        <v>0</v>
      </c>
      <c r="BF260" s="168">
        <f t="shared" si="70"/>
        <v>0</v>
      </c>
      <c r="BG260" s="168">
        <f t="shared" si="71"/>
        <v>0</v>
      </c>
      <c r="BH260" s="168">
        <f t="shared" si="72"/>
        <v>0</v>
      </c>
      <c r="BI260" s="168">
        <f t="shared" si="73"/>
        <v>0</v>
      </c>
      <c r="BJ260" s="14" t="s">
        <v>131</v>
      </c>
      <c r="BK260" s="169">
        <f t="shared" si="74"/>
        <v>0</v>
      </c>
      <c r="BL260" s="14" t="s">
        <v>204</v>
      </c>
      <c r="BM260" s="167" t="s">
        <v>694</v>
      </c>
    </row>
    <row r="261" spans="1:65" s="12" customFormat="1" ht="22.95" customHeight="1" x14ac:dyDescent="0.3">
      <c r="B261" s="143"/>
      <c r="D261" s="144" t="s">
        <v>74</v>
      </c>
      <c r="E261" s="154"/>
      <c r="F261" s="154" t="s">
        <v>695</v>
      </c>
      <c r="I261" s="146"/>
      <c r="J261" s="155">
        <f>BK261</f>
        <v>0</v>
      </c>
      <c r="L261" s="143"/>
      <c r="M261" s="148"/>
      <c r="N261" s="149"/>
      <c r="O261" s="149"/>
      <c r="P261" s="150">
        <f>SUM(P262:P274)</f>
        <v>0</v>
      </c>
      <c r="Q261" s="149"/>
      <c r="R261" s="150">
        <f>SUM(R262:R274)</f>
        <v>8.3864999999999995E-2</v>
      </c>
      <c r="S261" s="149"/>
      <c r="T261" s="151">
        <f>SUM(T262:T274)</f>
        <v>0</v>
      </c>
      <c r="AR261" s="144" t="s">
        <v>131</v>
      </c>
      <c r="AT261" s="152" t="s">
        <v>74</v>
      </c>
      <c r="AU261" s="152" t="s">
        <v>83</v>
      </c>
      <c r="AY261" s="144" t="s">
        <v>153</v>
      </c>
      <c r="BK261" s="153">
        <f>SUM(BK262:BK274)</f>
        <v>0</v>
      </c>
    </row>
    <row r="262" spans="1:65" s="2" customFormat="1" ht="16.5" customHeight="1" x14ac:dyDescent="0.25">
      <c r="A262" s="29"/>
      <c r="B262" s="121"/>
      <c r="C262" s="156" t="s">
        <v>696</v>
      </c>
      <c r="D262" s="156" t="s">
        <v>155</v>
      </c>
      <c r="E262" s="157"/>
      <c r="F262" s="158" t="s">
        <v>697</v>
      </c>
      <c r="G262" s="159" t="s">
        <v>316</v>
      </c>
      <c r="H262" s="160">
        <v>6.6</v>
      </c>
      <c r="I262" s="161"/>
      <c r="J262" s="160">
        <f t="shared" ref="J262:J274" si="75">ROUND(I262*H262,3)</f>
        <v>0</v>
      </c>
      <c r="K262" s="162"/>
      <c r="L262" s="30"/>
      <c r="M262" s="163" t="s">
        <v>1</v>
      </c>
      <c r="N262" s="164" t="s">
        <v>41</v>
      </c>
      <c r="O262" s="55"/>
      <c r="P262" s="165">
        <f t="shared" ref="P262:P274" si="76">O262*H262</f>
        <v>0</v>
      </c>
      <c r="Q262" s="165">
        <v>1.5200000000000001E-3</v>
      </c>
      <c r="R262" s="165">
        <f t="shared" ref="R262:R274" si="77">Q262*H262</f>
        <v>1.0031999999999999E-2</v>
      </c>
      <c r="S262" s="165">
        <v>0</v>
      </c>
      <c r="T262" s="166">
        <f t="shared" ref="T262:T274" si="78"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7" t="s">
        <v>204</v>
      </c>
      <c r="AT262" s="167" t="s">
        <v>155</v>
      </c>
      <c r="AU262" s="167" t="s">
        <v>131</v>
      </c>
      <c r="AY262" s="14" t="s">
        <v>153</v>
      </c>
      <c r="BE262" s="168">
        <f t="shared" ref="BE262:BE274" si="79">IF(N262="základná",J262,0)</f>
        <v>0</v>
      </c>
      <c r="BF262" s="168">
        <f t="shared" ref="BF262:BF274" si="80">IF(N262="znížená",J262,0)</f>
        <v>0</v>
      </c>
      <c r="BG262" s="168">
        <f t="shared" ref="BG262:BG274" si="81">IF(N262="zákl. prenesená",J262,0)</f>
        <v>0</v>
      </c>
      <c r="BH262" s="168">
        <f t="shared" ref="BH262:BH274" si="82">IF(N262="zníž. prenesená",J262,0)</f>
        <v>0</v>
      </c>
      <c r="BI262" s="168">
        <f t="shared" ref="BI262:BI274" si="83">IF(N262="nulová",J262,0)</f>
        <v>0</v>
      </c>
      <c r="BJ262" s="14" t="s">
        <v>131</v>
      </c>
      <c r="BK262" s="169">
        <f t="shared" ref="BK262:BK274" si="84">ROUND(I262*H262,3)</f>
        <v>0</v>
      </c>
      <c r="BL262" s="14" t="s">
        <v>204</v>
      </c>
      <c r="BM262" s="167" t="s">
        <v>698</v>
      </c>
    </row>
    <row r="263" spans="1:65" s="2" customFormat="1" ht="16.5" customHeight="1" x14ac:dyDescent="0.25">
      <c r="A263" s="29"/>
      <c r="B263" s="121"/>
      <c r="C263" s="156" t="s">
        <v>699</v>
      </c>
      <c r="D263" s="156" t="s">
        <v>155</v>
      </c>
      <c r="E263" s="157"/>
      <c r="F263" s="158" t="s">
        <v>700</v>
      </c>
      <c r="G263" s="159" t="s">
        <v>316</v>
      </c>
      <c r="H263" s="160">
        <v>18.899999999999999</v>
      </c>
      <c r="I263" s="161"/>
      <c r="J263" s="160">
        <f t="shared" si="75"/>
        <v>0</v>
      </c>
      <c r="K263" s="162"/>
      <c r="L263" s="30"/>
      <c r="M263" s="163" t="s">
        <v>1</v>
      </c>
      <c r="N263" s="164" t="s">
        <v>41</v>
      </c>
      <c r="O263" s="55"/>
      <c r="P263" s="165">
        <f t="shared" si="76"/>
        <v>0</v>
      </c>
      <c r="Q263" s="165">
        <v>3.2499999999999999E-3</v>
      </c>
      <c r="R263" s="165">
        <f t="shared" si="77"/>
        <v>6.1424999999999993E-2</v>
      </c>
      <c r="S263" s="165">
        <v>0</v>
      </c>
      <c r="T263" s="166">
        <f t="shared" si="78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67" t="s">
        <v>204</v>
      </c>
      <c r="AT263" s="167" t="s">
        <v>155</v>
      </c>
      <c r="AU263" s="167" t="s">
        <v>131</v>
      </c>
      <c r="AY263" s="14" t="s">
        <v>153</v>
      </c>
      <c r="BE263" s="168">
        <f t="shared" si="79"/>
        <v>0</v>
      </c>
      <c r="BF263" s="168">
        <f t="shared" si="80"/>
        <v>0</v>
      </c>
      <c r="BG263" s="168">
        <f t="shared" si="81"/>
        <v>0</v>
      </c>
      <c r="BH263" s="168">
        <f t="shared" si="82"/>
        <v>0</v>
      </c>
      <c r="BI263" s="168">
        <f t="shared" si="83"/>
        <v>0</v>
      </c>
      <c r="BJ263" s="14" t="s">
        <v>131</v>
      </c>
      <c r="BK263" s="169">
        <f t="shared" si="84"/>
        <v>0</v>
      </c>
      <c r="BL263" s="14" t="s">
        <v>204</v>
      </c>
      <c r="BM263" s="167" t="s">
        <v>701</v>
      </c>
    </row>
    <row r="264" spans="1:65" s="2" customFormat="1" ht="21.75" customHeight="1" x14ac:dyDescent="0.25">
      <c r="A264" s="29"/>
      <c r="B264" s="121"/>
      <c r="C264" s="156" t="s">
        <v>702</v>
      </c>
      <c r="D264" s="156" t="s">
        <v>155</v>
      </c>
      <c r="E264" s="157"/>
      <c r="F264" s="158" t="s">
        <v>703</v>
      </c>
      <c r="G264" s="159" t="s">
        <v>316</v>
      </c>
      <c r="H264" s="160">
        <v>6.8</v>
      </c>
      <c r="I264" s="161"/>
      <c r="J264" s="160">
        <f t="shared" si="75"/>
        <v>0</v>
      </c>
      <c r="K264" s="162"/>
      <c r="L264" s="30"/>
      <c r="M264" s="163" t="s">
        <v>1</v>
      </c>
      <c r="N264" s="164" t="s">
        <v>41</v>
      </c>
      <c r="O264" s="55"/>
      <c r="P264" s="165">
        <f t="shared" si="76"/>
        <v>0</v>
      </c>
      <c r="Q264" s="165">
        <v>3.1E-4</v>
      </c>
      <c r="R264" s="165">
        <f t="shared" si="77"/>
        <v>2.1080000000000001E-3</v>
      </c>
      <c r="S264" s="165">
        <v>0</v>
      </c>
      <c r="T264" s="166">
        <f t="shared" si="78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67" t="s">
        <v>204</v>
      </c>
      <c r="AT264" s="167" t="s">
        <v>155</v>
      </c>
      <c r="AU264" s="167" t="s">
        <v>131</v>
      </c>
      <c r="AY264" s="14" t="s">
        <v>153</v>
      </c>
      <c r="BE264" s="168">
        <f t="shared" si="79"/>
        <v>0</v>
      </c>
      <c r="BF264" s="168">
        <f t="shared" si="80"/>
        <v>0</v>
      </c>
      <c r="BG264" s="168">
        <f t="shared" si="81"/>
        <v>0</v>
      </c>
      <c r="BH264" s="168">
        <f t="shared" si="82"/>
        <v>0</v>
      </c>
      <c r="BI264" s="168">
        <f t="shared" si="83"/>
        <v>0</v>
      </c>
      <c r="BJ264" s="14" t="s">
        <v>131</v>
      </c>
      <c r="BK264" s="169">
        <f t="shared" si="84"/>
        <v>0</v>
      </c>
      <c r="BL264" s="14" t="s">
        <v>204</v>
      </c>
      <c r="BM264" s="167" t="s">
        <v>704</v>
      </c>
    </row>
    <row r="265" spans="1:65" s="2" customFormat="1" ht="21.75" customHeight="1" x14ac:dyDescent="0.25">
      <c r="A265" s="29"/>
      <c r="B265" s="121"/>
      <c r="C265" s="156" t="s">
        <v>705</v>
      </c>
      <c r="D265" s="156" t="s">
        <v>155</v>
      </c>
      <c r="E265" s="157"/>
      <c r="F265" s="158" t="s">
        <v>706</v>
      </c>
      <c r="G265" s="159" t="s">
        <v>316</v>
      </c>
      <c r="H265" s="160">
        <v>9.6</v>
      </c>
      <c r="I265" s="161"/>
      <c r="J265" s="160">
        <f t="shared" si="75"/>
        <v>0</v>
      </c>
      <c r="K265" s="162"/>
      <c r="L265" s="30"/>
      <c r="M265" s="163" t="s">
        <v>1</v>
      </c>
      <c r="N265" s="164" t="s">
        <v>41</v>
      </c>
      <c r="O265" s="55"/>
      <c r="P265" s="165">
        <f t="shared" si="76"/>
        <v>0</v>
      </c>
      <c r="Q265" s="165">
        <v>4.2999999999999999E-4</v>
      </c>
      <c r="R265" s="165">
        <f t="shared" si="77"/>
        <v>4.1279999999999997E-3</v>
      </c>
      <c r="S265" s="165">
        <v>0</v>
      </c>
      <c r="T265" s="166">
        <f t="shared" si="7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7" t="s">
        <v>204</v>
      </c>
      <c r="AT265" s="167" t="s">
        <v>155</v>
      </c>
      <c r="AU265" s="167" t="s">
        <v>131</v>
      </c>
      <c r="AY265" s="14" t="s">
        <v>153</v>
      </c>
      <c r="BE265" s="168">
        <f t="shared" si="79"/>
        <v>0</v>
      </c>
      <c r="BF265" s="168">
        <f t="shared" si="80"/>
        <v>0</v>
      </c>
      <c r="BG265" s="168">
        <f t="shared" si="81"/>
        <v>0</v>
      </c>
      <c r="BH265" s="168">
        <f t="shared" si="82"/>
        <v>0</v>
      </c>
      <c r="BI265" s="168">
        <f t="shared" si="83"/>
        <v>0</v>
      </c>
      <c r="BJ265" s="14" t="s">
        <v>131</v>
      </c>
      <c r="BK265" s="169">
        <f t="shared" si="84"/>
        <v>0</v>
      </c>
      <c r="BL265" s="14" t="s">
        <v>204</v>
      </c>
      <c r="BM265" s="167" t="s">
        <v>707</v>
      </c>
    </row>
    <row r="266" spans="1:65" s="2" customFormat="1" ht="21.75" customHeight="1" x14ac:dyDescent="0.25">
      <c r="A266" s="29"/>
      <c r="B266" s="121"/>
      <c r="C266" s="156" t="s">
        <v>288</v>
      </c>
      <c r="D266" s="156" t="s">
        <v>155</v>
      </c>
      <c r="E266" s="157"/>
      <c r="F266" s="158" t="s">
        <v>708</v>
      </c>
      <c r="G266" s="159" t="s">
        <v>316</v>
      </c>
      <c r="H266" s="160">
        <v>2.8</v>
      </c>
      <c r="I266" s="161"/>
      <c r="J266" s="160">
        <f t="shared" si="75"/>
        <v>0</v>
      </c>
      <c r="K266" s="162"/>
      <c r="L266" s="30"/>
      <c r="M266" s="163" t="s">
        <v>1</v>
      </c>
      <c r="N266" s="164" t="s">
        <v>41</v>
      </c>
      <c r="O266" s="55"/>
      <c r="P266" s="165">
        <f t="shared" si="76"/>
        <v>0</v>
      </c>
      <c r="Q266" s="165">
        <v>1.64E-3</v>
      </c>
      <c r="R266" s="165">
        <f t="shared" si="77"/>
        <v>4.5919999999999997E-3</v>
      </c>
      <c r="S266" s="165">
        <v>0</v>
      </c>
      <c r="T266" s="166">
        <f t="shared" si="7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7" t="s">
        <v>204</v>
      </c>
      <c r="AT266" s="167" t="s">
        <v>155</v>
      </c>
      <c r="AU266" s="167" t="s">
        <v>131</v>
      </c>
      <c r="AY266" s="14" t="s">
        <v>153</v>
      </c>
      <c r="BE266" s="168">
        <f t="shared" si="79"/>
        <v>0</v>
      </c>
      <c r="BF266" s="168">
        <f t="shared" si="80"/>
        <v>0</v>
      </c>
      <c r="BG266" s="168">
        <f t="shared" si="81"/>
        <v>0</v>
      </c>
      <c r="BH266" s="168">
        <f t="shared" si="82"/>
        <v>0</v>
      </c>
      <c r="BI266" s="168">
        <f t="shared" si="83"/>
        <v>0</v>
      </c>
      <c r="BJ266" s="14" t="s">
        <v>131</v>
      </c>
      <c r="BK266" s="169">
        <f t="shared" si="84"/>
        <v>0</v>
      </c>
      <c r="BL266" s="14" t="s">
        <v>204</v>
      </c>
      <c r="BM266" s="167" t="s">
        <v>709</v>
      </c>
    </row>
    <row r="267" spans="1:65" s="2" customFormat="1" ht="21.75" customHeight="1" x14ac:dyDescent="0.25">
      <c r="A267" s="29"/>
      <c r="B267" s="121"/>
      <c r="C267" s="156" t="s">
        <v>299</v>
      </c>
      <c r="D267" s="156" t="s">
        <v>155</v>
      </c>
      <c r="E267" s="157"/>
      <c r="F267" s="158" t="s">
        <v>710</v>
      </c>
      <c r="G267" s="159" t="s">
        <v>340</v>
      </c>
      <c r="H267" s="160">
        <v>1</v>
      </c>
      <c r="I267" s="161"/>
      <c r="J267" s="160">
        <f t="shared" si="75"/>
        <v>0</v>
      </c>
      <c r="K267" s="162"/>
      <c r="L267" s="30"/>
      <c r="M267" s="163" t="s">
        <v>1</v>
      </c>
      <c r="N267" s="164" t="s">
        <v>41</v>
      </c>
      <c r="O267" s="55"/>
      <c r="P267" s="165">
        <f t="shared" si="76"/>
        <v>0</v>
      </c>
      <c r="Q267" s="165">
        <v>0</v>
      </c>
      <c r="R267" s="165">
        <f t="shared" si="77"/>
        <v>0</v>
      </c>
      <c r="S267" s="165">
        <v>0</v>
      </c>
      <c r="T267" s="166">
        <f t="shared" si="7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67" t="s">
        <v>204</v>
      </c>
      <c r="AT267" s="167" t="s">
        <v>155</v>
      </c>
      <c r="AU267" s="167" t="s">
        <v>131</v>
      </c>
      <c r="AY267" s="14" t="s">
        <v>153</v>
      </c>
      <c r="BE267" s="168">
        <f t="shared" si="79"/>
        <v>0</v>
      </c>
      <c r="BF267" s="168">
        <f t="shared" si="80"/>
        <v>0</v>
      </c>
      <c r="BG267" s="168">
        <f t="shared" si="81"/>
        <v>0</v>
      </c>
      <c r="BH267" s="168">
        <f t="shared" si="82"/>
        <v>0</v>
      </c>
      <c r="BI267" s="168">
        <f t="shared" si="83"/>
        <v>0</v>
      </c>
      <c r="BJ267" s="14" t="s">
        <v>131</v>
      </c>
      <c r="BK267" s="169">
        <f t="shared" si="84"/>
        <v>0</v>
      </c>
      <c r="BL267" s="14" t="s">
        <v>204</v>
      </c>
      <c r="BM267" s="167" t="s">
        <v>711</v>
      </c>
    </row>
    <row r="268" spans="1:65" s="2" customFormat="1" ht="21.75" customHeight="1" x14ac:dyDescent="0.25">
      <c r="A268" s="29"/>
      <c r="B268" s="121"/>
      <c r="C268" s="156" t="s">
        <v>301</v>
      </c>
      <c r="D268" s="156" t="s">
        <v>155</v>
      </c>
      <c r="E268" s="157"/>
      <c r="F268" s="158" t="s">
        <v>712</v>
      </c>
      <c r="G268" s="159" t="s">
        <v>340</v>
      </c>
      <c r="H268" s="160">
        <v>1</v>
      </c>
      <c r="I268" s="161"/>
      <c r="J268" s="160">
        <f t="shared" si="75"/>
        <v>0</v>
      </c>
      <c r="K268" s="162"/>
      <c r="L268" s="30"/>
      <c r="M268" s="163" t="s">
        <v>1</v>
      </c>
      <c r="N268" s="164" t="s">
        <v>41</v>
      </c>
      <c r="O268" s="55"/>
      <c r="P268" s="165">
        <f t="shared" si="76"/>
        <v>0</v>
      </c>
      <c r="Q268" s="165">
        <v>0</v>
      </c>
      <c r="R268" s="165">
        <f t="shared" si="77"/>
        <v>0</v>
      </c>
      <c r="S268" s="165">
        <v>0</v>
      </c>
      <c r="T268" s="166">
        <f t="shared" si="7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7" t="s">
        <v>204</v>
      </c>
      <c r="AT268" s="167" t="s">
        <v>155</v>
      </c>
      <c r="AU268" s="167" t="s">
        <v>131</v>
      </c>
      <c r="AY268" s="14" t="s">
        <v>153</v>
      </c>
      <c r="BE268" s="168">
        <f t="shared" si="79"/>
        <v>0</v>
      </c>
      <c r="BF268" s="168">
        <f t="shared" si="80"/>
        <v>0</v>
      </c>
      <c r="BG268" s="168">
        <f t="shared" si="81"/>
        <v>0</v>
      </c>
      <c r="BH268" s="168">
        <f t="shared" si="82"/>
        <v>0</v>
      </c>
      <c r="BI268" s="168">
        <f t="shared" si="83"/>
        <v>0</v>
      </c>
      <c r="BJ268" s="14" t="s">
        <v>131</v>
      </c>
      <c r="BK268" s="169">
        <f t="shared" si="84"/>
        <v>0</v>
      </c>
      <c r="BL268" s="14" t="s">
        <v>204</v>
      </c>
      <c r="BM268" s="167" t="s">
        <v>713</v>
      </c>
    </row>
    <row r="269" spans="1:65" s="2" customFormat="1" ht="21.75" customHeight="1" x14ac:dyDescent="0.25">
      <c r="A269" s="29"/>
      <c r="B269" s="121"/>
      <c r="C269" s="156" t="s">
        <v>304</v>
      </c>
      <c r="D269" s="156" t="s">
        <v>155</v>
      </c>
      <c r="E269" s="157"/>
      <c r="F269" s="158" t="s">
        <v>714</v>
      </c>
      <c r="G269" s="159" t="s">
        <v>340</v>
      </c>
      <c r="H269" s="160">
        <v>2</v>
      </c>
      <c r="I269" s="161"/>
      <c r="J269" s="160">
        <f t="shared" si="75"/>
        <v>0</v>
      </c>
      <c r="K269" s="162"/>
      <c r="L269" s="30"/>
      <c r="M269" s="163" t="s">
        <v>1</v>
      </c>
      <c r="N269" s="164" t="s">
        <v>41</v>
      </c>
      <c r="O269" s="55"/>
      <c r="P269" s="165">
        <f t="shared" si="76"/>
        <v>0</v>
      </c>
      <c r="Q269" s="165">
        <v>0</v>
      </c>
      <c r="R269" s="165">
        <f t="shared" si="77"/>
        <v>0</v>
      </c>
      <c r="S269" s="165">
        <v>0</v>
      </c>
      <c r="T269" s="166">
        <f t="shared" si="7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7" t="s">
        <v>204</v>
      </c>
      <c r="AT269" s="167" t="s">
        <v>155</v>
      </c>
      <c r="AU269" s="167" t="s">
        <v>131</v>
      </c>
      <c r="AY269" s="14" t="s">
        <v>153</v>
      </c>
      <c r="BE269" s="168">
        <f t="shared" si="79"/>
        <v>0</v>
      </c>
      <c r="BF269" s="168">
        <f t="shared" si="80"/>
        <v>0</v>
      </c>
      <c r="BG269" s="168">
        <f t="shared" si="81"/>
        <v>0</v>
      </c>
      <c r="BH269" s="168">
        <f t="shared" si="82"/>
        <v>0</v>
      </c>
      <c r="BI269" s="168">
        <f t="shared" si="83"/>
        <v>0</v>
      </c>
      <c r="BJ269" s="14" t="s">
        <v>131</v>
      </c>
      <c r="BK269" s="169">
        <f t="shared" si="84"/>
        <v>0</v>
      </c>
      <c r="BL269" s="14" t="s">
        <v>204</v>
      </c>
      <c r="BM269" s="167" t="s">
        <v>715</v>
      </c>
    </row>
    <row r="270" spans="1:65" s="2" customFormat="1" ht="16.5" customHeight="1" x14ac:dyDescent="0.25">
      <c r="A270" s="29"/>
      <c r="B270" s="121"/>
      <c r="C270" s="156" t="s">
        <v>307</v>
      </c>
      <c r="D270" s="156" t="s">
        <v>155</v>
      </c>
      <c r="E270" s="157"/>
      <c r="F270" s="158" t="s">
        <v>716</v>
      </c>
      <c r="G270" s="159" t="s">
        <v>340</v>
      </c>
      <c r="H270" s="160">
        <v>1</v>
      </c>
      <c r="I270" s="161"/>
      <c r="J270" s="160">
        <f t="shared" si="75"/>
        <v>0</v>
      </c>
      <c r="K270" s="162"/>
      <c r="L270" s="30"/>
      <c r="M270" s="163" t="s">
        <v>1</v>
      </c>
      <c r="N270" s="164" t="s">
        <v>41</v>
      </c>
      <c r="O270" s="55"/>
      <c r="P270" s="165">
        <f t="shared" si="76"/>
        <v>0</v>
      </c>
      <c r="Q270" s="165">
        <v>6.4000000000000005E-4</v>
      </c>
      <c r="R270" s="165">
        <f t="shared" si="77"/>
        <v>6.4000000000000005E-4</v>
      </c>
      <c r="S270" s="165">
        <v>0</v>
      </c>
      <c r="T270" s="166">
        <f t="shared" si="78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67" t="s">
        <v>204</v>
      </c>
      <c r="AT270" s="167" t="s">
        <v>155</v>
      </c>
      <c r="AU270" s="167" t="s">
        <v>131</v>
      </c>
      <c r="AY270" s="14" t="s">
        <v>153</v>
      </c>
      <c r="BE270" s="168">
        <f t="shared" si="79"/>
        <v>0</v>
      </c>
      <c r="BF270" s="168">
        <f t="shared" si="80"/>
        <v>0</v>
      </c>
      <c r="BG270" s="168">
        <f t="shared" si="81"/>
        <v>0</v>
      </c>
      <c r="BH270" s="168">
        <f t="shared" si="82"/>
        <v>0</v>
      </c>
      <c r="BI270" s="168">
        <f t="shared" si="83"/>
        <v>0</v>
      </c>
      <c r="BJ270" s="14" t="s">
        <v>131</v>
      </c>
      <c r="BK270" s="169">
        <f t="shared" si="84"/>
        <v>0</v>
      </c>
      <c r="BL270" s="14" t="s">
        <v>204</v>
      </c>
      <c r="BM270" s="167" t="s">
        <v>717</v>
      </c>
    </row>
    <row r="271" spans="1:65" s="2" customFormat="1" ht="21.75" customHeight="1" x14ac:dyDescent="0.25">
      <c r="A271" s="29"/>
      <c r="B271" s="121"/>
      <c r="C271" s="156" t="s">
        <v>309</v>
      </c>
      <c r="D271" s="156" t="s">
        <v>155</v>
      </c>
      <c r="E271" s="157"/>
      <c r="F271" s="158" t="s">
        <v>718</v>
      </c>
      <c r="G271" s="159" t="s">
        <v>340</v>
      </c>
      <c r="H271" s="160">
        <v>2</v>
      </c>
      <c r="I271" s="161"/>
      <c r="J271" s="160">
        <f t="shared" si="75"/>
        <v>0</v>
      </c>
      <c r="K271" s="162"/>
      <c r="L271" s="30"/>
      <c r="M271" s="163" t="s">
        <v>1</v>
      </c>
      <c r="N271" s="164" t="s">
        <v>41</v>
      </c>
      <c r="O271" s="55"/>
      <c r="P271" s="165">
        <f t="shared" si="76"/>
        <v>0</v>
      </c>
      <c r="Q271" s="165">
        <v>1.0000000000000001E-5</v>
      </c>
      <c r="R271" s="165">
        <f t="shared" si="77"/>
        <v>2.0000000000000002E-5</v>
      </c>
      <c r="S271" s="165">
        <v>0</v>
      </c>
      <c r="T271" s="166">
        <f t="shared" si="78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7" t="s">
        <v>204</v>
      </c>
      <c r="AT271" s="167" t="s">
        <v>155</v>
      </c>
      <c r="AU271" s="167" t="s">
        <v>131</v>
      </c>
      <c r="AY271" s="14" t="s">
        <v>153</v>
      </c>
      <c r="BE271" s="168">
        <f t="shared" si="79"/>
        <v>0</v>
      </c>
      <c r="BF271" s="168">
        <f t="shared" si="80"/>
        <v>0</v>
      </c>
      <c r="BG271" s="168">
        <f t="shared" si="81"/>
        <v>0</v>
      </c>
      <c r="BH271" s="168">
        <f t="shared" si="82"/>
        <v>0</v>
      </c>
      <c r="BI271" s="168">
        <f t="shared" si="83"/>
        <v>0</v>
      </c>
      <c r="BJ271" s="14" t="s">
        <v>131</v>
      </c>
      <c r="BK271" s="169">
        <f t="shared" si="84"/>
        <v>0</v>
      </c>
      <c r="BL271" s="14" t="s">
        <v>204</v>
      </c>
      <c r="BM271" s="167" t="s">
        <v>719</v>
      </c>
    </row>
    <row r="272" spans="1:65" s="2" customFormat="1" ht="33" customHeight="1" x14ac:dyDescent="0.25">
      <c r="A272" s="29"/>
      <c r="B272" s="121"/>
      <c r="C272" s="170" t="s">
        <v>314</v>
      </c>
      <c r="D272" s="170" t="s">
        <v>195</v>
      </c>
      <c r="E272" s="171"/>
      <c r="F272" s="172" t="s">
        <v>720</v>
      </c>
      <c r="G272" s="173" t="s">
        <v>340</v>
      </c>
      <c r="H272" s="174">
        <v>2</v>
      </c>
      <c r="I272" s="175"/>
      <c r="J272" s="174">
        <f t="shared" si="75"/>
        <v>0</v>
      </c>
      <c r="K272" s="176"/>
      <c r="L272" s="177"/>
      <c r="M272" s="178" t="s">
        <v>1</v>
      </c>
      <c r="N272" s="179" t="s">
        <v>41</v>
      </c>
      <c r="O272" s="55"/>
      <c r="P272" s="165">
        <f t="shared" si="76"/>
        <v>0</v>
      </c>
      <c r="Q272" s="165">
        <v>4.6000000000000001E-4</v>
      </c>
      <c r="R272" s="165">
        <f t="shared" si="77"/>
        <v>9.2000000000000003E-4</v>
      </c>
      <c r="S272" s="165">
        <v>0</v>
      </c>
      <c r="T272" s="166">
        <f t="shared" si="78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67" t="s">
        <v>253</v>
      </c>
      <c r="AT272" s="167" t="s">
        <v>195</v>
      </c>
      <c r="AU272" s="167" t="s">
        <v>131</v>
      </c>
      <c r="AY272" s="14" t="s">
        <v>153</v>
      </c>
      <c r="BE272" s="168">
        <f t="shared" si="79"/>
        <v>0</v>
      </c>
      <c r="BF272" s="168">
        <f t="shared" si="80"/>
        <v>0</v>
      </c>
      <c r="BG272" s="168">
        <f t="shared" si="81"/>
        <v>0</v>
      </c>
      <c r="BH272" s="168">
        <f t="shared" si="82"/>
        <v>0</v>
      </c>
      <c r="BI272" s="168">
        <f t="shared" si="83"/>
        <v>0</v>
      </c>
      <c r="BJ272" s="14" t="s">
        <v>131</v>
      </c>
      <c r="BK272" s="169">
        <f t="shared" si="84"/>
        <v>0</v>
      </c>
      <c r="BL272" s="14" t="s">
        <v>204</v>
      </c>
      <c r="BM272" s="167" t="s">
        <v>721</v>
      </c>
    </row>
    <row r="273" spans="1:65" s="2" customFormat="1" ht="21.75" customHeight="1" x14ac:dyDescent="0.25">
      <c r="A273" s="29"/>
      <c r="B273" s="121"/>
      <c r="C273" s="156" t="s">
        <v>722</v>
      </c>
      <c r="D273" s="156" t="s">
        <v>155</v>
      </c>
      <c r="E273" s="157"/>
      <c r="F273" s="158" t="s">
        <v>723</v>
      </c>
      <c r="G273" s="159" t="s">
        <v>316</v>
      </c>
      <c r="H273" s="160">
        <v>39.9</v>
      </c>
      <c r="I273" s="161"/>
      <c r="J273" s="160">
        <f t="shared" si="75"/>
        <v>0</v>
      </c>
      <c r="K273" s="162"/>
      <c r="L273" s="30"/>
      <c r="M273" s="163" t="s">
        <v>1</v>
      </c>
      <c r="N273" s="164" t="s">
        <v>41</v>
      </c>
      <c r="O273" s="55"/>
      <c r="P273" s="165">
        <f t="shared" si="76"/>
        <v>0</v>
      </c>
      <c r="Q273" s="165">
        <v>0</v>
      </c>
      <c r="R273" s="165">
        <f t="shared" si="77"/>
        <v>0</v>
      </c>
      <c r="S273" s="165">
        <v>0</v>
      </c>
      <c r="T273" s="166">
        <f t="shared" si="7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7" t="s">
        <v>204</v>
      </c>
      <c r="AT273" s="167" t="s">
        <v>155</v>
      </c>
      <c r="AU273" s="167" t="s">
        <v>131</v>
      </c>
      <c r="AY273" s="14" t="s">
        <v>153</v>
      </c>
      <c r="BE273" s="168">
        <f t="shared" si="79"/>
        <v>0</v>
      </c>
      <c r="BF273" s="168">
        <f t="shared" si="80"/>
        <v>0</v>
      </c>
      <c r="BG273" s="168">
        <f t="shared" si="81"/>
        <v>0</v>
      </c>
      <c r="BH273" s="168">
        <f t="shared" si="82"/>
        <v>0</v>
      </c>
      <c r="BI273" s="168">
        <f t="shared" si="83"/>
        <v>0</v>
      </c>
      <c r="BJ273" s="14" t="s">
        <v>131</v>
      </c>
      <c r="BK273" s="169">
        <f t="shared" si="84"/>
        <v>0</v>
      </c>
      <c r="BL273" s="14" t="s">
        <v>204</v>
      </c>
      <c r="BM273" s="167" t="s">
        <v>724</v>
      </c>
    </row>
    <row r="274" spans="1:65" s="2" customFormat="1" ht="21.75" customHeight="1" x14ac:dyDescent="0.25">
      <c r="A274" s="29"/>
      <c r="B274" s="121"/>
      <c r="C274" s="156" t="s">
        <v>318</v>
      </c>
      <c r="D274" s="156" t="s">
        <v>155</v>
      </c>
      <c r="E274" s="157"/>
      <c r="F274" s="158" t="s">
        <v>725</v>
      </c>
      <c r="G274" s="159" t="s">
        <v>311</v>
      </c>
      <c r="H274" s="161"/>
      <c r="I274" s="161"/>
      <c r="J274" s="160">
        <f t="shared" si="75"/>
        <v>0</v>
      </c>
      <c r="K274" s="162"/>
      <c r="L274" s="30"/>
      <c r="M274" s="163" t="s">
        <v>1</v>
      </c>
      <c r="N274" s="164" t="s">
        <v>41</v>
      </c>
      <c r="O274" s="55"/>
      <c r="P274" s="165">
        <f t="shared" si="76"/>
        <v>0</v>
      </c>
      <c r="Q274" s="165">
        <v>0</v>
      </c>
      <c r="R274" s="165">
        <f t="shared" si="77"/>
        <v>0</v>
      </c>
      <c r="S274" s="165">
        <v>0</v>
      </c>
      <c r="T274" s="166">
        <f t="shared" si="7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7" t="s">
        <v>204</v>
      </c>
      <c r="AT274" s="167" t="s">
        <v>155</v>
      </c>
      <c r="AU274" s="167" t="s">
        <v>131</v>
      </c>
      <c r="AY274" s="14" t="s">
        <v>153</v>
      </c>
      <c r="BE274" s="168">
        <f t="shared" si="79"/>
        <v>0</v>
      </c>
      <c r="BF274" s="168">
        <f t="shared" si="80"/>
        <v>0</v>
      </c>
      <c r="BG274" s="168">
        <f t="shared" si="81"/>
        <v>0</v>
      </c>
      <c r="BH274" s="168">
        <f t="shared" si="82"/>
        <v>0</v>
      </c>
      <c r="BI274" s="168">
        <f t="shared" si="83"/>
        <v>0</v>
      </c>
      <c r="BJ274" s="14" t="s">
        <v>131</v>
      </c>
      <c r="BK274" s="169">
        <f t="shared" si="84"/>
        <v>0</v>
      </c>
      <c r="BL274" s="14" t="s">
        <v>204</v>
      </c>
      <c r="BM274" s="167" t="s">
        <v>726</v>
      </c>
    </row>
    <row r="275" spans="1:65" s="12" customFormat="1" ht="22.95" customHeight="1" x14ac:dyDescent="0.3">
      <c r="B275" s="143"/>
      <c r="D275" s="144" t="s">
        <v>74</v>
      </c>
      <c r="E275" s="154"/>
      <c r="F275" s="154" t="s">
        <v>727</v>
      </c>
      <c r="I275" s="146"/>
      <c r="J275" s="155">
        <f>BK275</f>
        <v>0</v>
      </c>
      <c r="L275" s="143"/>
      <c r="M275" s="148"/>
      <c r="N275" s="149"/>
      <c r="O275" s="149"/>
      <c r="P275" s="150">
        <f>SUM(P276:P284)</f>
        <v>0</v>
      </c>
      <c r="Q275" s="149"/>
      <c r="R275" s="150">
        <f>SUM(R276:R284)</f>
        <v>1.1873999999999999E-2</v>
      </c>
      <c r="S275" s="149"/>
      <c r="T275" s="151">
        <f>SUM(T276:T284)</f>
        <v>0</v>
      </c>
      <c r="AR275" s="144" t="s">
        <v>131</v>
      </c>
      <c r="AT275" s="152" t="s">
        <v>74</v>
      </c>
      <c r="AU275" s="152" t="s">
        <v>83</v>
      </c>
      <c r="AY275" s="144" t="s">
        <v>153</v>
      </c>
      <c r="BK275" s="153">
        <f>SUM(BK276:BK284)</f>
        <v>0</v>
      </c>
    </row>
    <row r="276" spans="1:65" s="2" customFormat="1" ht="21.75" customHeight="1" x14ac:dyDescent="0.25">
      <c r="A276" s="29"/>
      <c r="B276" s="121"/>
      <c r="C276" s="156" t="s">
        <v>321</v>
      </c>
      <c r="D276" s="156" t="s">
        <v>155</v>
      </c>
      <c r="E276" s="157"/>
      <c r="F276" s="158" t="s">
        <v>728</v>
      </c>
      <c r="G276" s="159" t="s">
        <v>316</v>
      </c>
      <c r="H276" s="160">
        <v>34</v>
      </c>
      <c r="I276" s="161"/>
      <c r="J276" s="160">
        <f t="shared" ref="J276:J284" si="85">ROUND(I276*H276,3)</f>
        <v>0</v>
      </c>
      <c r="K276" s="162"/>
      <c r="L276" s="30"/>
      <c r="M276" s="163" t="s">
        <v>1</v>
      </c>
      <c r="N276" s="164" t="s">
        <v>41</v>
      </c>
      <c r="O276" s="55"/>
      <c r="P276" s="165">
        <f t="shared" ref="P276:P284" si="86">O276*H276</f>
        <v>0</v>
      </c>
      <c r="Q276" s="165">
        <v>1.3999999999999999E-4</v>
      </c>
      <c r="R276" s="165">
        <f t="shared" ref="R276:R284" si="87">Q276*H276</f>
        <v>4.7599999999999995E-3</v>
      </c>
      <c r="S276" s="165">
        <v>0</v>
      </c>
      <c r="T276" s="166">
        <f t="shared" ref="T276:T284" si="88">S276*H276</f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67" t="s">
        <v>204</v>
      </c>
      <c r="AT276" s="167" t="s">
        <v>155</v>
      </c>
      <c r="AU276" s="167" t="s">
        <v>131</v>
      </c>
      <c r="AY276" s="14" t="s">
        <v>153</v>
      </c>
      <c r="BE276" s="168">
        <f t="shared" ref="BE276:BE284" si="89">IF(N276="základná",J276,0)</f>
        <v>0</v>
      </c>
      <c r="BF276" s="168">
        <f t="shared" ref="BF276:BF284" si="90">IF(N276="znížená",J276,0)</f>
        <v>0</v>
      </c>
      <c r="BG276" s="168">
        <f t="shared" ref="BG276:BG284" si="91">IF(N276="zákl. prenesená",J276,0)</f>
        <v>0</v>
      </c>
      <c r="BH276" s="168">
        <f t="shared" ref="BH276:BH284" si="92">IF(N276="zníž. prenesená",J276,0)</f>
        <v>0</v>
      </c>
      <c r="BI276" s="168">
        <f t="shared" ref="BI276:BI284" si="93">IF(N276="nulová",J276,0)</f>
        <v>0</v>
      </c>
      <c r="BJ276" s="14" t="s">
        <v>131</v>
      </c>
      <c r="BK276" s="169">
        <f t="shared" ref="BK276:BK284" si="94">ROUND(I276*H276,3)</f>
        <v>0</v>
      </c>
      <c r="BL276" s="14" t="s">
        <v>204</v>
      </c>
      <c r="BM276" s="167" t="s">
        <v>729</v>
      </c>
    </row>
    <row r="277" spans="1:65" s="2" customFormat="1" ht="16.5" customHeight="1" x14ac:dyDescent="0.25">
      <c r="A277" s="29"/>
      <c r="B277" s="121"/>
      <c r="C277" s="156" t="s">
        <v>325</v>
      </c>
      <c r="D277" s="156" t="s">
        <v>155</v>
      </c>
      <c r="E277" s="157"/>
      <c r="F277" s="158" t="s">
        <v>730</v>
      </c>
      <c r="G277" s="159" t="s">
        <v>340</v>
      </c>
      <c r="H277" s="160">
        <v>5</v>
      </c>
      <c r="I277" s="161"/>
      <c r="J277" s="160">
        <f t="shared" si="85"/>
        <v>0</v>
      </c>
      <c r="K277" s="162"/>
      <c r="L277" s="30"/>
      <c r="M277" s="163" t="s">
        <v>1</v>
      </c>
      <c r="N277" s="164" t="s">
        <v>41</v>
      </c>
      <c r="O277" s="55"/>
      <c r="P277" s="165">
        <f t="shared" si="86"/>
        <v>0</v>
      </c>
      <c r="Q277" s="165">
        <v>0</v>
      </c>
      <c r="R277" s="165">
        <f t="shared" si="87"/>
        <v>0</v>
      </c>
      <c r="S277" s="165">
        <v>0</v>
      </c>
      <c r="T277" s="166">
        <f t="shared" si="8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7" t="s">
        <v>204</v>
      </c>
      <c r="AT277" s="167" t="s">
        <v>155</v>
      </c>
      <c r="AU277" s="167" t="s">
        <v>131</v>
      </c>
      <c r="AY277" s="14" t="s">
        <v>153</v>
      </c>
      <c r="BE277" s="168">
        <f t="shared" si="89"/>
        <v>0</v>
      </c>
      <c r="BF277" s="168">
        <f t="shared" si="90"/>
        <v>0</v>
      </c>
      <c r="BG277" s="168">
        <f t="shared" si="91"/>
        <v>0</v>
      </c>
      <c r="BH277" s="168">
        <f t="shared" si="92"/>
        <v>0</v>
      </c>
      <c r="BI277" s="168">
        <f t="shared" si="93"/>
        <v>0</v>
      </c>
      <c r="BJ277" s="14" t="s">
        <v>131</v>
      </c>
      <c r="BK277" s="169">
        <f t="shared" si="94"/>
        <v>0</v>
      </c>
      <c r="BL277" s="14" t="s">
        <v>204</v>
      </c>
      <c r="BM277" s="167" t="s">
        <v>731</v>
      </c>
    </row>
    <row r="278" spans="1:65" s="2" customFormat="1" ht="21.75" customHeight="1" x14ac:dyDescent="0.25">
      <c r="A278" s="29"/>
      <c r="B278" s="121"/>
      <c r="C278" s="156" t="s">
        <v>330</v>
      </c>
      <c r="D278" s="156" t="s">
        <v>155</v>
      </c>
      <c r="E278" s="157"/>
      <c r="F278" s="158" t="s">
        <v>732</v>
      </c>
      <c r="G278" s="159" t="s">
        <v>340</v>
      </c>
      <c r="H278" s="160">
        <v>2</v>
      </c>
      <c r="I278" s="161"/>
      <c r="J278" s="160">
        <f t="shared" si="85"/>
        <v>0</v>
      </c>
      <c r="K278" s="162"/>
      <c r="L278" s="30"/>
      <c r="M278" s="163" t="s">
        <v>1</v>
      </c>
      <c r="N278" s="164" t="s">
        <v>41</v>
      </c>
      <c r="O278" s="55"/>
      <c r="P278" s="165">
        <f t="shared" si="86"/>
        <v>0</v>
      </c>
      <c r="Q278" s="165">
        <v>4.0000000000000003E-5</v>
      </c>
      <c r="R278" s="165">
        <f t="shared" si="87"/>
        <v>8.0000000000000007E-5</v>
      </c>
      <c r="S278" s="165">
        <v>0</v>
      </c>
      <c r="T278" s="166">
        <f t="shared" si="8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67" t="s">
        <v>204</v>
      </c>
      <c r="AT278" s="167" t="s">
        <v>155</v>
      </c>
      <c r="AU278" s="167" t="s">
        <v>131</v>
      </c>
      <c r="AY278" s="14" t="s">
        <v>153</v>
      </c>
      <c r="BE278" s="168">
        <f t="shared" si="89"/>
        <v>0</v>
      </c>
      <c r="BF278" s="168">
        <f t="shared" si="90"/>
        <v>0</v>
      </c>
      <c r="BG278" s="168">
        <f t="shared" si="91"/>
        <v>0</v>
      </c>
      <c r="BH278" s="168">
        <f t="shared" si="92"/>
        <v>0</v>
      </c>
      <c r="BI278" s="168">
        <f t="shared" si="93"/>
        <v>0</v>
      </c>
      <c r="BJ278" s="14" t="s">
        <v>131</v>
      </c>
      <c r="BK278" s="169">
        <f t="shared" si="94"/>
        <v>0</v>
      </c>
      <c r="BL278" s="14" t="s">
        <v>204</v>
      </c>
      <c r="BM278" s="167" t="s">
        <v>733</v>
      </c>
    </row>
    <row r="279" spans="1:65" s="2" customFormat="1" ht="21.75" customHeight="1" x14ac:dyDescent="0.25">
      <c r="A279" s="29"/>
      <c r="B279" s="121"/>
      <c r="C279" s="170" t="s">
        <v>334</v>
      </c>
      <c r="D279" s="170" t="s">
        <v>195</v>
      </c>
      <c r="E279" s="171"/>
      <c r="F279" s="172" t="s">
        <v>734</v>
      </c>
      <c r="G279" s="173" t="s">
        <v>340</v>
      </c>
      <c r="H279" s="174">
        <v>2</v>
      </c>
      <c r="I279" s="175"/>
      <c r="J279" s="174">
        <f t="shared" si="85"/>
        <v>0</v>
      </c>
      <c r="K279" s="176"/>
      <c r="L279" s="177"/>
      <c r="M279" s="178" t="s">
        <v>1</v>
      </c>
      <c r="N279" s="179" t="s">
        <v>41</v>
      </c>
      <c r="O279" s="55"/>
      <c r="P279" s="165">
        <f t="shared" si="86"/>
        <v>0</v>
      </c>
      <c r="Q279" s="165">
        <v>4.1999999999999998E-5</v>
      </c>
      <c r="R279" s="165">
        <f t="shared" si="87"/>
        <v>8.3999999999999995E-5</v>
      </c>
      <c r="S279" s="165">
        <v>0</v>
      </c>
      <c r="T279" s="166">
        <f t="shared" si="88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67" t="s">
        <v>253</v>
      </c>
      <c r="AT279" s="167" t="s">
        <v>195</v>
      </c>
      <c r="AU279" s="167" t="s">
        <v>131</v>
      </c>
      <c r="AY279" s="14" t="s">
        <v>153</v>
      </c>
      <c r="BE279" s="168">
        <f t="shared" si="89"/>
        <v>0</v>
      </c>
      <c r="BF279" s="168">
        <f t="shared" si="90"/>
        <v>0</v>
      </c>
      <c r="BG279" s="168">
        <f t="shared" si="91"/>
        <v>0</v>
      </c>
      <c r="BH279" s="168">
        <f t="shared" si="92"/>
        <v>0</v>
      </c>
      <c r="BI279" s="168">
        <f t="shared" si="93"/>
        <v>0</v>
      </c>
      <c r="BJ279" s="14" t="s">
        <v>131</v>
      </c>
      <c r="BK279" s="169">
        <f t="shared" si="94"/>
        <v>0</v>
      </c>
      <c r="BL279" s="14" t="s">
        <v>204</v>
      </c>
      <c r="BM279" s="167" t="s">
        <v>735</v>
      </c>
    </row>
    <row r="280" spans="1:65" s="2" customFormat="1" ht="21.75" customHeight="1" x14ac:dyDescent="0.25">
      <c r="A280" s="29"/>
      <c r="B280" s="121"/>
      <c r="C280" s="156" t="s">
        <v>338</v>
      </c>
      <c r="D280" s="156" t="s">
        <v>155</v>
      </c>
      <c r="E280" s="157"/>
      <c r="F280" s="158" t="s">
        <v>736</v>
      </c>
      <c r="G280" s="159" t="s">
        <v>340</v>
      </c>
      <c r="H280" s="160">
        <v>1</v>
      </c>
      <c r="I280" s="161"/>
      <c r="J280" s="160">
        <f t="shared" si="85"/>
        <v>0</v>
      </c>
      <c r="K280" s="162"/>
      <c r="L280" s="30"/>
      <c r="M280" s="163" t="s">
        <v>1</v>
      </c>
      <c r="N280" s="164" t="s">
        <v>41</v>
      </c>
      <c r="O280" s="55"/>
      <c r="P280" s="165">
        <f t="shared" si="86"/>
        <v>0</v>
      </c>
      <c r="Q280" s="165">
        <v>4.0000000000000003E-5</v>
      </c>
      <c r="R280" s="165">
        <f t="shared" si="87"/>
        <v>4.0000000000000003E-5</v>
      </c>
      <c r="S280" s="165">
        <v>0</v>
      </c>
      <c r="T280" s="166">
        <f t="shared" si="88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67" t="s">
        <v>204</v>
      </c>
      <c r="AT280" s="167" t="s">
        <v>155</v>
      </c>
      <c r="AU280" s="167" t="s">
        <v>131</v>
      </c>
      <c r="AY280" s="14" t="s">
        <v>153</v>
      </c>
      <c r="BE280" s="168">
        <f t="shared" si="89"/>
        <v>0</v>
      </c>
      <c r="BF280" s="168">
        <f t="shared" si="90"/>
        <v>0</v>
      </c>
      <c r="BG280" s="168">
        <f t="shared" si="91"/>
        <v>0</v>
      </c>
      <c r="BH280" s="168">
        <f t="shared" si="92"/>
        <v>0</v>
      </c>
      <c r="BI280" s="168">
        <f t="shared" si="93"/>
        <v>0</v>
      </c>
      <c r="BJ280" s="14" t="s">
        <v>131</v>
      </c>
      <c r="BK280" s="169">
        <f t="shared" si="94"/>
        <v>0</v>
      </c>
      <c r="BL280" s="14" t="s">
        <v>204</v>
      </c>
      <c r="BM280" s="167" t="s">
        <v>737</v>
      </c>
    </row>
    <row r="281" spans="1:65" s="2" customFormat="1" ht="21.75" customHeight="1" x14ac:dyDescent="0.25">
      <c r="A281" s="29"/>
      <c r="B281" s="121"/>
      <c r="C281" s="170" t="s">
        <v>342</v>
      </c>
      <c r="D281" s="170" t="s">
        <v>195</v>
      </c>
      <c r="E281" s="171"/>
      <c r="F281" s="172" t="s">
        <v>738</v>
      </c>
      <c r="G281" s="173" t="s">
        <v>340</v>
      </c>
      <c r="H281" s="174">
        <v>1</v>
      </c>
      <c r="I281" s="175"/>
      <c r="J281" s="174">
        <f t="shared" si="85"/>
        <v>0</v>
      </c>
      <c r="K281" s="176"/>
      <c r="L281" s="177"/>
      <c r="M281" s="178" t="s">
        <v>1</v>
      </c>
      <c r="N281" s="179" t="s">
        <v>41</v>
      </c>
      <c r="O281" s="55"/>
      <c r="P281" s="165">
        <f t="shared" si="86"/>
        <v>0</v>
      </c>
      <c r="Q281" s="165">
        <v>4.4999999999999999E-4</v>
      </c>
      <c r="R281" s="165">
        <f t="shared" si="87"/>
        <v>4.4999999999999999E-4</v>
      </c>
      <c r="S281" s="165">
        <v>0</v>
      </c>
      <c r="T281" s="166">
        <f t="shared" si="88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67" t="s">
        <v>253</v>
      </c>
      <c r="AT281" s="167" t="s">
        <v>195</v>
      </c>
      <c r="AU281" s="167" t="s">
        <v>131</v>
      </c>
      <c r="AY281" s="14" t="s">
        <v>153</v>
      </c>
      <c r="BE281" s="168">
        <f t="shared" si="89"/>
        <v>0</v>
      </c>
      <c r="BF281" s="168">
        <f t="shared" si="90"/>
        <v>0</v>
      </c>
      <c r="BG281" s="168">
        <f t="shared" si="91"/>
        <v>0</v>
      </c>
      <c r="BH281" s="168">
        <f t="shared" si="92"/>
        <v>0</v>
      </c>
      <c r="BI281" s="168">
        <f t="shared" si="93"/>
        <v>0</v>
      </c>
      <c r="BJ281" s="14" t="s">
        <v>131</v>
      </c>
      <c r="BK281" s="169">
        <f t="shared" si="94"/>
        <v>0</v>
      </c>
      <c r="BL281" s="14" t="s">
        <v>204</v>
      </c>
      <c r="BM281" s="167" t="s">
        <v>739</v>
      </c>
    </row>
    <row r="282" spans="1:65" s="2" customFormat="1" ht="21.75" customHeight="1" x14ac:dyDescent="0.25">
      <c r="A282" s="29"/>
      <c r="B282" s="121"/>
      <c r="C282" s="156" t="s">
        <v>740</v>
      </c>
      <c r="D282" s="156" t="s">
        <v>155</v>
      </c>
      <c r="E282" s="157"/>
      <c r="F282" s="158" t="s">
        <v>741</v>
      </c>
      <c r="G282" s="159" t="s">
        <v>316</v>
      </c>
      <c r="H282" s="160">
        <v>34</v>
      </c>
      <c r="I282" s="161"/>
      <c r="J282" s="160">
        <f t="shared" si="85"/>
        <v>0</v>
      </c>
      <c r="K282" s="162"/>
      <c r="L282" s="30"/>
      <c r="M282" s="163" t="s">
        <v>1</v>
      </c>
      <c r="N282" s="164" t="s">
        <v>41</v>
      </c>
      <c r="O282" s="55"/>
      <c r="P282" s="165">
        <f t="shared" si="86"/>
        <v>0</v>
      </c>
      <c r="Q282" s="165">
        <v>1.8000000000000001E-4</v>
      </c>
      <c r="R282" s="165">
        <f t="shared" si="87"/>
        <v>6.1200000000000004E-3</v>
      </c>
      <c r="S282" s="165">
        <v>0</v>
      </c>
      <c r="T282" s="166">
        <f t="shared" si="88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67" t="s">
        <v>204</v>
      </c>
      <c r="AT282" s="167" t="s">
        <v>155</v>
      </c>
      <c r="AU282" s="167" t="s">
        <v>131</v>
      </c>
      <c r="AY282" s="14" t="s">
        <v>153</v>
      </c>
      <c r="BE282" s="168">
        <f t="shared" si="89"/>
        <v>0</v>
      </c>
      <c r="BF282" s="168">
        <f t="shared" si="90"/>
        <v>0</v>
      </c>
      <c r="BG282" s="168">
        <f t="shared" si="91"/>
        <v>0</v>
      </c>
      <c r="BH282" s="168">
        <f t="shared" si="92"/>
        <v>0</v>
      </c>
      <c r="BI282" s="168">
        <f t="shared" si="93"/>
        <v>0</v>
      </c>
      <c r="BJ282" s="14" t="s">
        <v>131</v>
      </c>
      <c r="BK282" s="169">
        <f t="shared" si="94"/>
        <v>0</v>
      </c>
      <c r="BL282" s="14" t="s">
        <v>204</v>
      </c>
      <c r="BM282" s="167" t="s">
        <v>742</v>
      </c>
    </row>
    <row r="283" spans="1:65" s="2" customFormat="1" ht="21.75" customHeight="1" x14ac:dyDescent="0.25">
      <c r="A283" s="29"/>
      <c r="B283" s="121"/>
      <c r="C283" s="156" t="s">
        <v>743</v>
      </c>
      <c r="D283" s="156" t="s">
        <v>155</v>
      </c>
      <c r="E283" s="157"/>
      <c r="F283" s="158" t="s">
        <v>744</v>
      </c>
      <c r="G283" s="159" t="s">
        <v>316</v>
      </c>
      <c r="H283" s="160">
        <v>34</v>
      </c>
      <c r="I283" s="161"/>
      <c r="J283" s="160">
        <f t="shared" si="85"/>
        <v>0</v>
      </c>
      <c r="K283" s="162"/>
      <c r="L283" s="30"/>
      <c r="M283" s="163" t="s">
        <v>1</v>
      </c>
      <c r="N283" s="164" t="s">
        <v>41</v>
      </c>
      <c r="O283" s="55"/>
      <c r="P283" s="165">
        <f t="shared" si="86"/>
        <v>0</v>
      </c>
      <c r="Q283" s="165">
        <v>1.0000000000000001E-5</v>
      </c>
      <c r="R283" s="165">
        <f t="shared" si="87"/>
        <v>3.4000000000000002E-4</v>
      </c>
      <c r="S283" s="165">
        <v>0</v>
      </c>
      <c r="T283" s="166">
        <f t="shared" si="88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67" t="s">
        <v>204</v>
      </c>
      <c r="AT283" s="167" t="s">
        <v>155</v>
      </c>
      <c r="AU283" s="167" t="s">
        <v>131</v>
      </c>
      <c r="AY283" s="14" t="s">
        <v>153</v>
      </c>
      <c r="BE283" s="168">
        <f t="shared" si="89"/>
        <v>0</v>
      </c>
      <c r="BF283" s="168">
        <f t="shared" si="90"/>
        <v>0</v>
      </c>
      <c r="BG283" s="168">
        <f t="shared" si="91"/>
        <v>0</v>
      </c>
      <c r="BH283" s="168">
        <f t="shared" si="92"/>
        <v>0</v>
      </c>
      <c r="BI283" s="168">
        <f t="shared" si="93"/>
        <v>0</v>
      </c>
      <c r="BJ283" s="14" t="s">
        <v>131</v>
      </c>
      <c r="BK283" s="169">
        <f t="shared" si="94"/>
        <v>0</v>
      </c>
      <c r="BL283" s="14" t="s">
        <v>204</v>
      </c>
      <c r="BM283" s="167" t="s">
        <v>745</v>
      </c>
    </row>
    <row r="284" spans="1:65" s="2" customFormat="1" ht="21.75" customHeight="1" x14ac:dyDescent="0.25">
      <c r="A284" s="29"/>
      <c r="B284" s="121"/>
      <c r="C284" s="156" t="s">
        <v>345</v>
      </c>
      <c r="D284" s="156" t="s">
        <v>155</v>
      </c>
      <c r="E284" s="157"/>
      <c r="F284" s="158" t="s">
        <v>746</v>
      </c>
      <c r="G284" s="159" t="s">
        <v>311</v>
      </c>
      <c r="H284" s="161"/>
      <c r="I284" s="161"/>
      <c r="J284" s="160">
        <f t="shared" si="85"/>
        <v>0</v>
      </c>
      <c r="K284" s="162"/>
      <c r="L284" s="30"/>
      <c r="M284" s="163" t="s">
        <v>1</v>
      </c>
      <c r="N284" s="164" t="s">
        <v>41</v>
      </c>
      <c r="O284" s="55"/>
      <c r="P284" s="165">
        <f t="shared" si="86"/>
        <v>0</v>
      </c>
      <c r="Q284" s="165">
        <v>0</v>
      </c>
      <c r="R284" s="165">
        <f t="shared" si="87"/>
        <v>0</v>
      </c>
      <c r="S284" s="165">
        <v>0</v>
      </c>
      <c r="T284" s="166">
        <f t="shared" si="88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67" t="s">
        <v>204</v>
      </c>
      <c r="AT284" s="167" t="s">
        <v>155</v>
      </c>
      <c r="AU284" s="167" t="s">
        <v>131</v>
      </c>
      <c r="AY284" s="14" t="s">
        <v>153</v>
      </c>
      <c r="BE284" s="168">
        <f t="shared" si="89"/>
        <v>0</v>
      </c>
      <c r="BF284" s="168">
        <f t="shared" si="90"/>
        <v>0</v>
      </c>
      <c r="BG284" s="168">
        <f t="shared" si="91"/>
        <v>0</v>
      </c>
      <c r="BH284" s="168">
        <f t="shared" si="92"/>
        <v>0</v>
      </c>
      <c r="BI284" s="168">
        <f t="shared" si="93"/>
        <v>0</v>
      </c>
      <c r="BJ284" s="14" t="s">
        <v>131</v>
      </c>
      <c r="BK284" s="169">
        <f t="shared" si="94"/>
        <v>0</v>
      </c>
      <c r="BL284" s="14" t="s">
        <v>204</v>
      </c>
      <c r="BM284" s="167" t="s">
        <v>747</v>
      </c>
    </row>
    <row r="285" spans="1:65" s="12" customFormat="1" ht="22.95" customHeight="1" x14ac:dyDescent="0.3">
      <c r="B285" s="143"/>
      <c r="D285" s="144" t="s">
        <v>74</v>
      </c>
      <c r="E285" s="154"/>
      <c r="F285" s="154" t="s">
        <v>748</v>
      </c>
      <c r="I285" s="146"/>
      <c r="J285" s="155">
        <f>BK285</f>
        <v>0</v>
      </c>
      <c r="L285" s="143"/>
      <c r="M285" s="148"/>
      <c r="N285" s="149"/>
      <c r="O285" s="149"/>
      <c r="P285" s="150">
        <f>SUM(P286:P305)</f>
        <v>0</v>
      </c>
      <c r="Q285" s="149"/>
      <c r="R285" s="150">
        <f>SUM(R286:R305)</f>
        <v>0.12613000000000002</v>
      </c>
      <c r="S285" s="149"/>
      <c r="T285" s="151">
        <f>SUM(T286:T305)</f>
        <v>0</v>
      </c>
      <c r="AR285" s="144" t="s">
        <v>131</v>
      </c>
      <c r="AT285" s="152" t="s">
        <v>74</v>
      </c>
      <c r="AU285" s="152" t="s">
        <v>83</v>
      </c>
      <c r="AY285" s="144" t="s">
        <v>153</v>
      </c>
      <c r="BK285" s="153">
        <f>SUM(BK286:BK305)</f>
        <v>0</v>
      </c>
    </row>
    <row r="286" spans="1:65" s="2" customFormat="1" ht="21.75" customHeight="1" x14ac:dyDescent="0.25">
      <c r="A286" s="29"/>
      <c r="B286" s="121"/>
      <c r="C286" s="156" t="s">
        <v>348</v>
      </c>
      <c r="D286" s="156" t="s">
        <v>155</v>
      </c>
      <c r="E286" s="157"/>
      <c r="F286" s="158" t="s">
        <v>749</v>
      </c>
      <c r="G286" s="159" t="s">
        <v>750</v>
      </c>
      <c r="H286" s="160">
        <v>2</v>
      </c>
      <c r="I286" s="161"/>
      <c r="J286" s="160">
        <f t="shared" ref="J286:J305" si="95">ROUND(I286*H286,3)</f>
        <v>0</v>
      </c>
      <c r="K286" s="162"/>
      <c r="L286" s="30"/>
      <c r="M286" s="163" t="s">
        <v>1</v>
      </c>
      <c r="N286" s="164" t="s">
        <v>41</v>
      </c>
      <c r="O286" s="55"/>
      <c r="P286" s="165">
        <f t="shared" ref="P286:P305" si="96">O286*H286</f>
        <v>0</v>
      </c>
      <c r="Q286" s="165">
        <v>2.7E-4</v>
      </c>
      <c r="R286" s="165">
        <f t="shared" ref="R286:R305" si="97">Q286*H286</f>
        <v>5.4000000000000001E-4</v>
      </c>
      <c r="S286" s="165">
        <v>0</v>
      </c>
      <c r="T286" s="166">
        <f t="shared" ref="T286:T305" si="98">S286*H286</f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67" t="s">
        <v>204</v>
      </c>
      <c r="AT286" s="167" t="s">
        <v>155</v>
      </c>
      <c r="AU286" s="167" t="s">
        <v>131</v>
      </c>
      <c r="AY286" s="14" t="s">
        <v>153</v>
      </c>
      <c r="BE286" s="168">
        <f t="shared" ref="BE286:BE305" si="99">IF(N286="základná",J286,0)</f>
        <v>0</v>
      </c>
      <c r="BF286" s="168">
        <f t="shared" ref="BF286:BF305" si="100">IF(N286="znížená",J286,0)</f>
        <v>0</v>
      </c>
      <c r="BG286" s="168">
        <f t="shared" ref="BG286:BG305" si="101">IF(N286="zákl. prenesená",J286,0)</f>
        <v>0</v>
      </c>
      <c r="BH286" s="168">
        <f t="shared" ref="BH286:BH305" si="102">IF(N286="zníž. prenesená",J286,0)</f>
        <v>0</v>
      </c>
      <c r="BI286" s="168">
        <f t="shared" ref="BI286:BI305" si="103">IF(N286="nulová",J286,0)</f>
        <v>0</v>
      </c>
      <c r="BJ286" s="14" t="s">
        <v>131</v>
      </c>
      <c r="BK286" s="169">
        <f t="shared" ref="BK286:BK305" si="104">ROUND(I286*H286,3)</f>
        <v>0</v>
      </c>
      <c r="BL286" s="14" t="s">
        <v>204</v>
      </c>
      <c r="BM286" s="167" t="s">
        <v>751</v>
      </c>
    </row>
    <row r="287" spans="1:65" s="2" customFormat="1" ht="33" customHeight="1" x14ac:dyDescent="0.25">
      <c r="A287" s="29"/>
      <c r="B287" s="121"/>
      <c r="C287" s="170" t="s">
        <v>352</v>
      </c>
      <c r="D287" s="170" t="s">
        <v>195</v>
      </c>
      <c r="E287" s="171"/>
      <c r="F287" s="172" t="s">
        <v>752</v>
      </c>
      <c r="G287" s="173" t="s">
        <v>340</v>
      </c>
      <c r="H287" s="174">
        <v>2</v>
      </c>
      <c r="I287" s="175"/>
      <c r="J287" s="174">
        <f t="shared" si="95"/>
        <v>0</v>
      </c>
      <c r="K287" s="176"/>
      <c r="L287" s="177"/>
      <c r="M287" s="178" t="s">
        <v>1</v>
      </c>
      <c r="N287" s="179" t="s">
        <v>41</v>
      </c>
      <c r="O287" s="55"/>
      <c r="P287" s="165">
        <f t="shared" si="96"/>
        <v>0</v>
      </c>
      <c r="Q287" s="165">
        <v>2.58E-2</v>
      </c>
      <c r="R287" s="165">
        <f t="shared" si="97"/>
        <v>5.16E-2</v>
      </c>
      <c r="S287" s="165">
        <v>0</v>
      </c>
      <c r="T287" s="166">
        <f t="shared" si="98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67" t="s">
        <v>253</v>
      </c>
      <c r="AT287" s="167" t="s">
        <v>195</v>
      </c>
      <c r="AU287" s="167" t="s">
        <v>131</v>
      </c>
      <c r="AY287" s="14" t="s">
        <v>153</v>
      </c>
      <c r="BE287" s="168">
        <f t="shared" si="99"/>
        <v>0</v>
      </c>
      <c r="BF287" s="168">
        <f t="shared" si="100"/>
        <v>0</v>
      </c>
      <c r="BG287" s="168">
        <f t="shared" si="101"/>
        <v>0</v>
      </c>
      <c r="BH287" s="168">
        <f t="shared" si="102"/>
        <v>0</v>
      </c>
      <c r="BI287" s="168">
        <f t="shared" si="103"/>
        <v>0</v>
      </c>
      <c r="BJ287" s="14" t="s">
        <v>131</v>
      </c>
      <c r="BK287" s="169">
        <f t="shared" si="104"/>
        <v>0</v>
      </c>
      <c r="BL287" s="14" t="s">
        <v>204</v>
      </c>
      <c r="BM287" s="167" t="s">
        <v>753</v>
      </c>
    </row>
    <row r="288" spans="1:65" s="2" customFormat="1" ht="21.75" customHeight="1" x14ac:dyDescent="0.25">
      <c r="A288" s="29"/>
      <c r="B288" s="121"/>
      <c r="C288" s="156" t="s">
        <v>355</v>
      </c>
      <c r="D288" s="156" t="s">
        <v>155</v>
      </c>
      <c r="E288" s="157"/>
      <c r="F288" s="158" t="s">
        <v>754</v>
      </c>
      <c r="G288" s="159" t="s">
        <v>750</v>
      </c>
      <c r="H288" s="160">
        <v>1</v>
      </c>
      <c r="I288" s="161"/>
      <c r="J288" s="160">
        <f t="shared" si="95"/>
        <v>0</v>
      </c>
      <c r="K288" s="162"/>
      <c r="L288" s="30"/>
      <c r="M288" s="163" t="s">
        <v>1</v>
      </c>
      <c r="N288" s="164" t="s">
        <v>41</v>
      </c>
      <c r="O288" s="55"/>
      <c r="P288" s="165">
        <f t="shared" si="96"/>
        <v>0</v>
      </c>
      <c r="Q288" s="165">
        <v>0</v>
      </c>
      <c r="R288" s="165">
        <f t="shared" si="97"/>
        <v>0</v>
      </c>
      <c r="S288" s="165">
        <v>0</v>
      </c>
      <c r="T288" s="166">
        <f t="shared" si="98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67" t="s">
        <v>204</v>
      </c>
      <c r="AT288" s="167" t="s">
        <v>155</v>
      </c>
      <c r="AU288" s="167" t="s">
        <v>131</v>
      </c>
      <c r="AY288" s="14" t="s">
        <v>153</v>
      </c>
      <c r="BE288" s="168">
        <f t="shared" si="99"/>
        <v>0</v>
      </c>
      <c r="BF288" s="168">
        <f t="shared" si="100"/>
        <v>0</v>
      </c>
      <c r="BG288" s="168">
        <f t="shared" si="101"/>
        <v>0</v>
      </c>
      <c r="BH288" s="168">
        <f t="shared" si="102"/>
        <v>0</v>
      </c>
      <c r="BI288" s="168">
        <f t="shared" si="103"/>
        <v>0</v>
      </c>
      <c r="BJ288" s="14" t="s">
        <v>131</v>
      </c>
      <c r="BK288" s="169">
        <f t="shared" si="104"/>
        <v>0</v>
      </c>
      <c r="BL288" s="14" t="s">
        <v>204</v>
      </c>
      <c r="BM288" s="167" t="s">
        <v>755</v>
      </c>
    </row>
    <row r="289" spans="1:65" s="2" customFormat="1" ht="21.75" customHeight="1" x14ac:dyDescent="0.25">
      <c r="A289" s="29"/>
      <c r="B289" s="121"/>
      <c r="C289" s="170" t="s">
        <v>358</v>
      </c>
      <c r="D289" s="170" t="s">
        <v>195</v>
      </c>
      <c r="E289" s="171"/>
      <c r="F289" s="172" t="s">
        <v>756</v>
      </c>
      <c r="G289" s="173" t="s">
        <v>340</v>
      </c>
      <c r="H289" s="174">
        <v>1</v>
      </c>
      <c r="I289" s="175"/>
      <c r="J289" s="174">
        <f t="shared" si="95"/>
        <v>0</v>
      </c>
      <c r="K289" s="176"/>
      <c r="L289" s="177"/>
      <c r="M289" s="178" t="s">
        <v>1</v>
      </c>
      <c r="N289" s="179" t="s">
        <v>41</v>
      </c>
      <c r="O289" s="55"/>
      <c r="P289" s="165">
        <f t="shared" si="96"/>
        <v>0</v>
      </c>
      <c r="Q289" s="165">
        <v>1.4500000000000001E-2</v>
      </c>
      <c r="R289" s="165">
        <f t="shared" si="97"/>
        <v>1.4500000000000001E-2</v>
      </c>
      <c r="S289" s="165">
        <v>0</v>
      </c>
      <c r="T289" s="166">
        <f t="shared" si="98"/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67" t="s">
        <v>253</v>
      </c>
      <c r="AT289" s="167" t="s">
        <v>195</v>
      </c>
      <c r="AU289" s="167" t="s">
        <v>131</v>
      </c>
      <c r="AY289" s="14" t="s">
        <v>153</v>
      </c>
      <c r="BE289" s="168">
        <f t="shared" si="99"/>
        <v>0</v>
      </c>
      <c r="BF289" s="168">
        <f t="shared" si="100"/>
        <v>0</v>
      </c>
      <c r="BG289" s="168">
        <f t="shared" si="101"/>
        <v>0</v>
      </c>
      <c r="BH289" s="168">
        <f t="shared" si="102"/>
        <v>0</v>
      </c>
      <c r="BI289" s="168">
        <f t="shared" si="103"/>
        <v>0</v>
      </c>
      <c r="BJ289" s="14" t="s">
        <v>131</v>
      </c>
      <c r="BK289" s="169">
        <f t="shared" si="104"/>
        <v>0</v>
      </c>
      <c r="BL289" s="14" t="s">
        <v>204</v>
      </c>
      <c r="BM289" s="167" t="s">
        <v>757</v>
      </c>
    </row>
    <row r="290" spans="1:65" s="2" customFormat="1" ht="16.5" customHeight="1" x14ac:dyDescent="0.25">
      <c r="A290" s="29"/>
      <c r="B290" s="121"/>
      <c r="C290" s="156" t="s">
        <v>332</v>
      </c>
      <c r="D290" s="156" t="s">
        <v>155</v>
      </c>
      <c r="E290" s="157"/>
      <c r="F290" s="158" t="s">
        <v>758</v>
      </c>
      <c r="G290" s="159" t="s">
        <v>340</v>
      </c>
      <c r="H290" s="160">
        <v>1</v>
      </c>
      <c r="I290" s="161"/>
      <c r="J290" s="160">
        <f t="shared" si="95"/>
        <v>0</v>
      </c>
      <c r="K290" s="162"/>
      <c r="L290" s="30"/>
      <c r="M290" s="163" t="s">
        <v>1</v>
      </c>
      <c r="N290" s="164" t="s">
        <v>41</v>
      </c>
      <c r="O290" s="55"/>
      <c r="P290" s="165">
        <f t="shared" si="96"/>
        <v>0</v>
      </c>
      <c r="Q290" s="165">
        <v>0</v>
      </c>
      <c r="R290" s="165">
        <f t="shared" si="97"/>
        <v>0</v>
      </c>
      <c r="S290" s="165">
        <v>0</v>
      </c>
      <c r="T290" s="166">
        <f t="shared" si="98"/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67" t="s">
        <v>204</v>
      </c>
      <c r="AT290" s="167" t="s">
        <v>155</v>
      </c>
      <c r="AU290" s="167" t="s">
        <v>131</v>
      </c>
      <c r="AY290" s="14" t="s">
        <v>153</v>
      </c>
      <c r="BE290" s="168">
        <f t="shared" si="99"/>
        <v>0</v>
      </c>
      <c r="BF290" s="168">
        <f t="shared" si="100"/>
        <v>0</v>
      </c>
      <c r="BG290" s="168">
        <f t="shared" si="101"/>
        <v>0</v>
      </c>
      <c r="BH290" s="168">
        <f t="shared" si="102"/>
        <v>0</v>
      </c>
      <c r="BI290" s="168">
        <f t="shared" si="103"/>
        <v>0</v>
      </c>
      <c r="BJ290" s="14" t="s">
        <v>131</v>
      </c>
      <c r="BK290" s="169">
        <f t="shared" si="104"/>
        <v>0</v>
      </c>
      <c r="BL290" s="14" t="s">
        <v>204</v>
      </c>
      <c r="BM290" s="167" t="s">
        <v>759</v>
      </c>
    </row>
    <row r="291" spans="1:65" s="2" customFormat="1" ht="21.75" customHeight="1" x14ac:dyDescent="0.25">
      <c r="A291" s="29"/>
      <c r="B291" s="121"/>
      <c r="C291" s="170" t="s">
        <v>363</v>
      </c>
      <c r="D291" s="170" t="s">
        <v>195</v>
      </c>
      <c r="E291" s="171"/>
      <c r="F291" s="172" t="s">
        <v>760</v>
      </c>
      <c r="G291" s="173" t="s">
        <v>340</v>
      </c>
      <c r="H291" s="174">
        <v>1</v>
      </c>
      <c r="I291" s="175"/>
      <c r="J291" s="174">
        <f t="shared" si="95"/>
        <v>0</v>
      </c>
      <c r="K291" s="176"/>
      <c r="L291" s="177"/>
      <c r="M291" s="178" t="s">
        <v>1</v>
      </c>
      <c r="N291" s="179" t="s">
        <v>41</v>
      </c>
      <c r="O291" s="55"/>
      <c r="P291" s="165">
        <f t="shared" si="96"/>
        <v>0</v>
      </c>
      <c r="Q291" s="165">
        <v>8.5000000000000006E-3</v>
      </c>
      <c r="R291" s="165">
        <f t="shared" si="97"/>
        <v>8.5000000000000006E-3</v>
      </c>
      <c r="S291" s="165">
        <v>0</v>
      </c>
      <c r="T291" s="166">
        <f t="shared" si="98"/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67" t="s">
        <v>253</v>
      </c>
      <c r="AT291" s="167" t="s">
        <v>195</v>
      </c>
      <c r="AU291" s="167" t="s">
        <v>131</v>
      </c>
      <c r="AY291" s="14" t="s">
        <v>153</v>
      </c>
      <c r="BE291" s="168">
        <f t="shared" si="99"/>
        <v>0</v>
      </c>
      <c r="BF291" s="168">
        <f t="shared" si="100"/>
        <v>0</v>
      </c>
      <c r="BG291" s="168">
        <f t="shared" si="101"/>
        <v>0</v>
      </c>
      <c r="BH291" s="168">
        <f t="shared" si="102"/>
        <v>0</v>
      </c>
      <c r="BI291" s="168">
        <f t="shared" si="103"/>
        <v>0</v>
      </c>
      <c r="BJ291" s="14" t="s">
        <v>131</v>
      </c>
      <c r="BK291" s="169">
        <f t="shared" si="104"/>
        <v>0</v>
      </c>
      <c r="BL291" s="14" t="s">
        <v>204</v>
      </c>
      <c r="BM291" s="167" t="s">
        <v>761</v>
      </c>
    </row>
    <row r="292" spans="1:65" s="2" customFormat="1" ht="21.75" customHeight="1" x14ac:dyDescent="0.25">
      <c r="A292" s="29"/>
      <c r="B292" s="121"/>
      <c r="C292" s="156" t="s">
        <v>366</v>
      </c>
      <c r="D292" s="156" t="s">
        <v>155</v>
      </c>
      <c r="E292" s="157"/>
      <c r="F292" s="158" t="s">
        <v>762</v>
      </c>
      <c r="G292" s="159" t="s">
        <v>340</v>
      </c>
      <c r="H292" s="160">
        <v>1</v>
      </c>
      <c r="I292" s="161"/>
      <c r="J292" s="160">
        <f t="shared" si="95"/>
        <v>0</v>
      </c>
      <c r="K292" s="162"/>
      <c r="L292" s="30"/>
      <c r="M292" s="163" t="s">
        <v>1</v>
      </c>
      <c r="N292" s="164" t="s">
        <v>41</v>
      </c>
      <c r="O292" s="55"/>
      <c r="P292" s="165">
        <f t="shared" si="96"/>
        <v>0</v>
      </c>
      <c r="Q292" s="165">
        <v>2.3E-3</v>
      </c>
      <c r="R292" s="165">
        <f t="shared" si="97"/>
        <v>2.3E-3</v>
      </c>
      <c r="S292" s="165">
        <v>0</v>
      </c>
      <c r="T292" s="166">
        <f t="shared" si="98"/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67" t="s">
        <v>204</v>
      </c>
      <c r="AT292" s="167" t="s">
        <v>155</v>
      </c>
      <c r="AU292" s="167" t="s">
        <v>131</v>
      </c>
      <c r="AY292" s="14" t="s">
        <v>153</v>
      </c>
      <c r="BE292" s="168">
        <f t="shared" si="99"/>
        <v>0</v>
      </c>
      <c r="BF292" s="168">
        <f t="shared" si="100"/>
        <v>0</v>
      </c>
      <c r="BG292" s="168">
        <f t="shared" si="101"/>
        <v>0</v>
      </c>
      <c r="BH292" s="168">
        <f t="shared" si="102"/>
        <v>0</v>
      </c>
      <c r="BI292" s="168">
        <f t="shared" si="103"/>
        <v>0</v>
      </c>
      <c r="BJ292" s="14" t="s">
        <v>131</v>
      </c>
      <c r="BK292" s="169">
        <f t="shared" si="104"/>
        <v>0</v>
      </c>
      <c r="BL292" s="14" t="s">
        <v>204</v>
      </c>
      <c r="BM292" s="167" t="s">
        <v>763</v>
      </c>
    </row>
    <row r="293" spans="1:65" s="2" customFormat="1" ht="21.75" customHeight="1" x14ac:dyDescent="0.25">
      <c r="A293" s="29"/>
      <c r="B293" s="121"/>
      <c r="C293" s="170" t="s">
        <v>369</v>
      </c>
      <c r="D293" s="170" t="s">
        <v>195</v>
      </c>
      <c r="E293" s="171"/>
      <c r="F293" s="172" t="s">
        <v>764</v>
      </c>
      <c r="G293" s="173" t="s">
        <v>340</v>
      </c>
      <c r="H293" s="174">
        <v>1</v>
      </c>
      <c r="I293" s="175"/>
      <c r="J293" s="174">
        <f t="shared" si="95"/>
        <v>0</v>
      </c>
      <c r="K293" s="176"/>
      <c r="L293" s="177"/>
      <c r="M293" s="178" t="s">
        <v>1</v>
      </c>
      <c r="N293" s="179" t="s">
        <v>41</v>
      </c>
      <c r="O293" s="55"/>
      <c r="P293" s="165">
        <f t="shared" si="96"/>
        <v>0</v>
      </c>
      <c r="Q293" s="165">
        <v>1.3100000000000001E-2</v>
      </c>
      <c r="R293" s="165">
        <f t="shared" si="97"/>
        <v>1.3100000000000001E-2</v>
      </c>
      <c r="S293" s="165">
        <v>0</v>
      </c>
      <c r="T293" s="166">
        <f t="shared" si="98"/>
        <v>0</v>
      </c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R293" s="167" t="s">
        <v>253</v>
      </c>
      <c r="AT293" s="167" t="s">
        <v>195</v>
      </c>
      <c r="AU293" s="167" t="s">
        <v>131</v>
      </c>
      <c r="AY293" s="14" t="s">
        <v>153</v>
      </c>
      <c r="BE293" s="168">
        <f t="shared" si="99"/>
        <v>0</v>
      </c>
      <c r="BF293" s="168">
        <f t="shared" si="100"/>
        <v>0</v>
      </c>
      <c r="BG293" s="168">
        <f t="shared" si="101"/>
        <v>0</v>
      </c>
      <c r="BH293" s="168">
        <f t="shared" si="102"/>
        <v>0</v>
      </c>
      <c r="BI293" s="168">
        <f t="shared" si="103"/>
        <v>0</v>
      </c>
      <c r="BJ293" s="14" t="s">
        <v>131</v>
      </c>
      <c r="BK293" s="169">
        <f t="shared" si="104"/>
        <v>0</v>
      </c>
      <c r="BL293" s="14" t="s">
        <v>204</v>
      </c>
      <c r="BM293" s="167" t="s">
        <v>765</v>
      </c>
    </row>
    <row r="294" spans="1:65" s="2" customFormat="1" ht="21.75" customHeight="1" x14ac:dyDescent="0.25">
      <c r="A294" s="29"/>
      <c r="B294" s="121"/>
      <c r="C294" s="156" t="s">
        <v>372</v>
      </c>
      <c r="D294" s="156" t="s">
        <v>155</v>
      </c>
      <c r="E294" s="157"/>
      <c r="F294" s="158" t="s">
        <v>766</v>
      </c>
      <c r="G294" s="159" t="s">
        <v>750</v>
      </c>
      <c r="H294" s="160">
        <v>2</v>
      </c>
      <c r="I294" s="161"/>
      <c r="J294" s="160">
        <f t="shared" si="95"/>
        <v>0</v>
      </c>
      <c r="K294" s="162"/>
      <c r="L294" s="30"/>
      <c r="M294" s="163" t="s">
        <v>1</v>
      </c>
      <c r="N294" s="164" t="s">
        <v>41</v>
      </c>
      <c r="O294" s="55"/>
      <c r="P294" s="165">
        <f t="shared" si="96"/>
        <v>0</v>
      </c>
      <c r="Q294" s="165">
        <v>0</v>
      </c>
      <c r="R294" s="165">
        <f t="shared" si="97"/>
        <v>0</v>
      </c>
      <c r="S294" s="165">
        <v>0</v>
      </c>
      <c r="T294" s="166">
        <f t="shared" si="98"/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67" t="s">
        <v>204</v>
      </c>
      <c r="AT294" s="167" t="s">
        <v>155</v>
      </c>
      <c r="AU294" s="167" t="s">
        <v>131</v>
      </c>
      <c r="AY294" s="14" t="s">
        <v>153</v>
      </c>
      <c r="BE294" s="168">
        <f t="shared" si="99"/>
        <v>0</v>
      </c>
      <c r="BF294" s="168">
        <f t="shared" si="100"/>
        <v>0</v>
      </c>
      <c r="BG294" s="168">
        <f t="shared" si="101"/>
        <v>0</v>
      </c>
      <c r="BH294" s="168">
        <f t="shared" si="102"/>
        <v>0</v>
      </c>
      <c r="BI294" s="168">
        <f t="shared" si="103"/>
        <v>0</v>
      </c>
      <c r="BJ294" s="14" t="s">
        <v>131</v>
      </c>
      <c r="BK294" s="169">
        <f t="shared" si="104"/>
        <v>0</v>
      </c>
      <c r="BL294" s="14" t="s">
        <v>204</v>
      </c>
      <c r="BM294" s="167" t="s">
        <v>767</v>
      </c>
    </row>
    <row r="295" spans="1:65" s="2" customFormat="1" ht="33" customHeight="1" x14ac:dyDescent="0.25">
      <c r="A295" s="29"/>
      <c r="B295" s="121"/>
      <c r="C295" s="170" t="s">
        <v>375</v>
      </c>
      <c r="D295" s="170" t="s">
        <v>195</v>
      </c>
      <c r="E295" s="171"/>
      <c r="F295" s="172" t="s">
        <v>768</v>
      </c>
      <c r="G295" s="173" t="s">
        <v>340</v>
      </c>
      <c r="H295" s="174">
        <v>2</v>
      </c>
      <c r="I295" s="175"/>
      <c r="J295" s="174">
        <f t="shared" si="95"/>
        <v>0</v>
      </c>
      <c r="K295" s="176"/>
      <c r="L295" s="177"/>
      <c r="M295" s="178" t="s">
        <v>1</v>
      </c>
      <c r="N295" s="179" t="s">
        <v>41</v>
      </c>
      <c r="O295" s="55"/>
      <c r="P295" s="165">
        <f t="shared" si="96"/>
        <v>0</v>
      </c>
      <c r="Q295" s="165">
        <v>1.8E-3</v>
      </c>
      <c r="R295" s="165">
        <f t="shared" si="97"/>
        <v>3.5999999999999999E-3</v>
      </c>
      <c r="S295" s="165">
        <v>0</v>
      </c>
      <c r="T295" s="166">
        <f t="shared" si="98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67" t="s">
        <v>253</v>
      </c>
      <c r="AT295" s="167" t="s">
        <v>195</v>
      </c>
      <c r="AU295" s="167" t="s">
        <v>131</v>
      </c>
      <c r="AY295" s="14" t="s">
        <v>153</v>
      </c>
      <c r="BE295" s="168">
        <f t="shared" si="99"/>
        <v>0</v>
      </c>
      <c r="BF295" s="168">
        <f t="shared" si="100"/>
        <v>0</v>
      </c>
      <c r="BG295" s="168">
        <f t="shared" si="101"/>
        <v>0</v>
      </c>
      <c r="BH295" s="168">
        <f t="shared" si="102"/>
        <v>0</v>
      </c>
      <c r="BI295" s="168">
        <f t="shared" si="103"/>
        <v>0</v>
      </c>
      <c r="BJ295" s="14" t="s">
        <v>131</v>
      </c>
      <c r="BK295" s="169">
        <f t="shared" si="104"/>
        <v>0</v>
      </c>
      <c r="BL295" s="14" t="s">
        <v>204</v>
      </c>
      <c r="BM295" s="167" t="s">
        <v>769</v>
      </c>
    </row>
    <row r="296" spans="1:65" s="2" customFormat="1" ht="33" customHeight="1" x14ac:dyDescent="0.25">
      <c r="A296" s="29"/>
      <c r="B296" s="121"/>
      <c r="C296" s="156" t="s">
        <v>378</v>
      </c>
      <c r="D296" s="156" t="s">
        <v>155</v>
      </c>
      <c r="E296" s="157"/>
      <c r="F296" s="158" t="s">
        <v>770</v>
      </c>
      <c r="G296" s="159" t="s">
        <v>750</v>
      </c>
      <c r="H296" s="160">
        <v>2</v>
      </c>
      <c r="I296" s="161"/>
      <c r="J296" s="160">
        <f t="shared" si="95"/>
        <v>0</v>
      </c>
      <c r="K296" s="162"/>
      <c r="L296" s="30"/>
      <c r="M296" s="163" t="s">
        <v>1</v>
      </c>
      <c r="N296" s="164" t="s">
        <v>41</v>
      </c>
      <c r="O296" s="55"/>
      <c r="P296" s="165">
        <f t="shared" si="96"/>
        <v>0</v>
      </c>
      <c r="Q296" s="165">
        <v>0</v>
      </c>
      <c r="R296" s="165">
        <f t="shared" si="97"/>
        <v>0</v>
      </c>
      <c r="S296" s="165">
        <v>0</v>
      </c>
      <c r="T296" s="166">
        <f t="shared" si="98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67" t="s">
        <v>204</v>
      </c>
      <c r="AT296" s="167" t="s">
        <v>155</v>
      </c>
      <c r="AU296" s="167" t="s">
        <v>131</v>
      </c>
      <c r="AY296" s="14" t="s">
        <v>153</v>
      </c>
      <c r="BE296" s="168">
        <f t="shared" si="99"/>
        <v>0</v>
      </c>
      <c r="BF296" s="168">
        <f t="shared" si="100"/>
        <v>0</v>
      </c>
      <c r="BG296" s="168">
        <f t="shared" si="101"/>
        <v>0</v>
      </c>
      <c r="BH296" s="168">
        <f t="shared" si="102"/>
        <v>0</v>
      </c>
      <c r="BI296" s="168">
        <f t="shared" si="103"/>
        <v>0</v>
      </c>
      <c r="BJ296" s="14" t="s">
        <v>131</v>
      </c>
      <c r="BK296" s="169">
        <f t="shared" si="104"/>
        <v>0</v>
      </c>
      <c r="BL296" s="14" t="s">
        <v>204</v>
      </c>
      <c r="BM296" s="167" t="s">
        <v>771</v>
      </c>
    </row>
    <row r="297" spans="1:65" s="2" customFormat="1" ht="21.75" customHeight="1" x14ac:dyDescent="0.25">
      <c r="A297" s="29"/>
      <c r="B297" s="121"/>
      <c r="C297" s="170" t="s">
        <v>381</v>
      </c>
      <c r="D297" s="170" t="s">
        <v>195</v>
      </c>
      <c r="E297" s="171"/>
      <c r="F297" s="172" t="s">
        <v>772</v>
      </c>
      <c r="G297" s="173" t="s">
        <v>340</v>
      </c>
      <c r="H297" s="174">
        <v>2</v>
      </c>
      <c r="I297" s="175"/>
      <c r="J297" s="174">
        <f t="shared" si="95"/>
        <v>0</v>
      </c>
      <c r="K297" s="176"/>
      <c r="L297" s="177"/>
      <c r="M297" s="178" t="s">
        <v>1</v>
      </c>
      <c r="N297" s="179" t="s">
        <v>41</v>
      </c>
      <c r="O297" s="55"/>
      <c r="P297" s="165">
        <f t="shared" si="96"/>
        <v>0</v>
      </c>
      <c r="Q297" s="165">
        <v>4.0000000000000002E-4</v>
      </c>
      <c r="R297" s="165">
        <f t="shared" si="97"/>
        <v>8.0000000000000004E-4</v>
      </c>
      <c r="S297" s="165">
        <v>0</v>
      </c>
      <c r="T297" s="166">
        <f t="shared" si="98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67" t="s">
        <v>253</v>
      </c>
      <c r="AT297" s="167" t="s">
        <v>195</v>
      </c>
      <c r="AU297" s="167" t="s">
        <v>131</v>
      </c>
      <c r="AY297" s="14" t="s">
        <v>153</v>
      </c>
      <c r="BE297" s="168">
        <f t="shared" si="99"/>
        <v>0</v>
      </c>
      <c r="BF297" s="168">
        <f t="shared" si="100"/>
        <v>0</v>
      </c>
      <c r="BG297" s="168">
        <f t="shared" si="101"/>
        <v>0</v>
      </c>
      <c r="BH297" s="168">
        <f t="shared" si="102"/>
        <v>0</v>
      </c>
      <c r="BI297" s="168">
        <f t="shared" si="103"/>
        <v>0</v>
      </c>
      <c r="BJ297" s="14" t="s">
        <v>131</v>
      </c>
      <c r="BK297" s="169">
        <f t="shared" si="104"/>
        <v>0</v>
      </c>
      <c r="BL297" s="14" t="s">
        <v>204</v>
      </c>
      <c r="BM297" s="167" t="s">
        <v>773</v>
      </c>
    </row>
    <row r="298" spans="1:65" s="2" customFormat="1" ht="33" customHeight="1" x14ac:dyDescent="0.25">
      <c r="A298" s="29"/>
      <c r="B298" s="121"/>
      <c r="C298" s="156" t="s">
        <v>384</v>
      </c>
      <c r="D298" s="156" t="s">
        <v>155</v>
      </c>
      <c r="E298" s="157"/>
      <c r="F298" s="158" t="s">
        <v>774</v>
      </c>
      <c r="G298" s="159" t="s">
        <v>340</v>
      </c>
      <c r="H298" s="160">
        <v>1</v>
      </c>
      <c r="I298" s="161"/>
      <c r="J298" s="160">
        <f t="shared" si="95"/>
        <v>0</v>
      </c>
      <c r="K298" s="162"/>
      <c r="L298" s="30"/>
      <c r="M298" s="163" t="s">
        <v>1</v>
      </c>
      <c r="N298" s="164" t="s">
        <v>41</v>
      </c>
      <c r="O298" s="55"/>
      <c r="P298" s="165">
        <f t="shared" si="96"/>
        <v>0</v>
      </c>
      <c r="Q298" s="165">
        <v>6.3000000000000003E-4</v>
      </c>
      <c r="R298" s="165">
        <f t="shared" si="97"/>
        <v>6.3000000000000003E-4</v>
      </c>
      <c r="S298" s="165">
        <v>0</v>
      </c>
      <c r="T298" s="166">
        <f t="shared" si="98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67" t="s">
        <v>204</v>
      </c>
      <c r="AT298" s="167" t="s">
        <v>155</v>
      </c>
      <c r="AU298" s="167" t="s">
        <v>131</v>
      </c>
      <c r="AY298" s="14" t="s">
        <v>153</v>
      </c>
      <c r="BE298" s="168">
        <f t="shared" si="99"/>
        <v>0</v>
      </c>
      <c r="BF298" s="168">
        <f t="shared" si="100"/>
        <v>0</v>
      </c>
      <c r="BG298" s="168">
        <f t="shared" si="101"/>
        <v>0</v>
      </c>
      <c r="BH298" s="168">
        <f t="shared" si="102"/>
        <v>0</v>
      </c>
      <c r="BI298" s="168">
        <f t="shared" si="103"/>
        <v>0</v>
      </c>
      <c r="BJ298" s="14" t="s">
        <v>131</v>
      </c>
      <c r="BK298" s="169">
        <f t="shared" si="104"/>
        <v>0</v>
      </c>
      <c r="BL298" s="14" t="s">
        <v>204</v>
      </c>
      <c r="BM298" s="167" t="s">
        <v>775</v>
      </c>
    </row>
    <row r="299" spans="1:65" s="2" customFormat="1" ht="33" customHeight="1" x14ac:dyDescent="0.25">
      <c r="A299" s="29"/>
      <c r="B299" s="121"/>
      <c r="C299" s="170" t="s">
        <v>386</v>
      </c>
      <c r="D299" s="170" t="s">
        <v>195</v>
      </c>
      <c r="E299" s="171"/>
      <c r="F299" s="172" t="s">
        <v>776</v>
      </c>
      <c r="G299" s="173" t="s">
        <v>340</v>
      </c>
      <c r="H299" s="174">
        <v>1</v>
      </c>
      <c r="I299" s="175"/>
      <c r="J299" s="174">
        <f t="shared" si="95"/>
        <v>0</v>
      </c>
      <c r="K299" s="176"/>
      <c r="L299" s="177"/>
      <c r="M299" s="178" t="s">
        <v>1</v>
      </c>
      <c r="N299" s="179" t="s">
        <v>41</v>
      </c>
      <c r="O299" s="55"/>
      <c r="P299" s="165">
        <f t="shared" si="96"/>
        <v>0</v>
      </c>
      <c r="Q299" s="165">
        <v>8.6499999999999997E-3</v>
      </c>
      <c r="R299" s="165">
        <f t="shared" si="97"/>
        <v>8.6499999999999997E-3</v>
      </c>
      <c r="S299" s="165">
        <v>0</v>
      </c>
      <c r="T299" s="166">
        <f t="shared" si="98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67" t="s">
        <v>253</v>
      </c>
      <c r="AT299" s="167" t="s">
        <v>195</v>
      </c>
      <c r="AU299" s="167" t="s">
        <v>131</v>
      </c>
      <c r="AY299" s="14" t="s">
        <v>153</v>
      </c>
      <c r="BE299" s="168">
        <f t="shared" si="99"/>
        <v>0</v>
      </c>
      <c r="BF299" s="168">
        <f t="shared" si="100"/>
        <v>0</v>
      </c>
      <c r="BG299" s="168">
        <f t="shared" si="101"/>
        <v>0</v>
      </c>
      <c r="BH299" s="168">
        <f t="shared" si="102"/>
        <v>0</v>
      </c>
      <c r="BI299" s="168">
        <f t="shared" si="103"/>
        <v>0</v>
      </c>
      <c r="BJ299" s="14" t="s">
        <v>131</v>
      </c>
      <c r="BK299" s="169">
        <f t="shared" si="104"/>
        <v>0</v>
      </c>
      <c r="BL299" s="14" t="s">
        <v>204</v>
      </c>
      <c r="BM299" s="167" t="s">
        <v>777</v>
      </c>
    </row>
    <row r="300" spans="1:65" s="2" customFormat="1" ht="21.75" customHeight="1" x14ac:dyDescent="0.25">
      <c r="A300" s="29"/>
      <c r="B300" s="121"/>
      <c r="C300" s="156" t="s">
        <v>389</v>
      </c>
      <c r="D300" s="156" t="s">
        <v>155</v>
      </c>
      <c r="E300" s="157"/>
      <c r="F300" s="158" t="s">
        <v>778</v>
      </c>
      <c r="G300" s="159" t="s">
        <v>340</v>
      </c>
      <c r="H300" s="160">
        <v>2</v>
      </c>
      <c r="I300" s="161"/>
      <c r="J300" s="160">
        <f t="shared" si="95"/>
        <v>0</v>
      </c>
      <c r="K300" s="162"/>
      <c r="L300" s="30"/>
      <c r="M300" s="163" t="s">
        <v>1</v>
      </c>
      <c r="N300" s="164" t="s">
        <v>41</v>
      </c>
      <c r="O300" s="55"/>
      <c r="P300" s="165">
        <f t="shared" si="96"/>
        <v>0</v>
      </c>
      <c r="Q300" s="165">
        <v>2.7999999999999998E-4</v>
      </c>
      <c r="R300" s="165">
        <f t="shared" si="97"/>
        <v>5.5999999999999995E-4</v>
      </c>
      <c r="S300" s="165">
        <v>0</v>
      </c>
      <c r="T300" s="166">
        <f t="shared" si="98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67" t="s">
        <v>204</v>
      </c>
      <c r="AT300" s="167" t="s">
        <v>155</v>
      </c>
      <c r="AU300" s="167" t="s">
        <v>131</v>
      </c>
      <c r="AY300" s="14" t="s">
        <v>153</v>
      </c>
      <c r="BE300" s="168">
        <f t="shared" si="99"/>
        <v>0</v>
      </c>
      <c r="BF300" s="168">
        <f t="shared" si="100"/>
        <v>0</v>
      </c>
      <c r="BG300" s="168">
        <f t="shared" si="101"/>
        <v>0</v>
      </c>
      <c r="BH300" s="168">
        <f t="shared" si="102"/>
        <v>0</v>
      </c>
      <c r="BI300" s="168">
        <f t="shared" si="103"/>
        <v>0</v>
      </c>
      <c r="BJ300" s="14" t="s">
        <v>131</v>
      </c>
      <c r="BK300" s="169">
        <f t="shared" si="104"/>
        <v>0</v>
      </c>
      <c r="BL300" s="14" t="s">
        <v>204</v>
      </c>
      <c r="BM300" s="167" t="s">
        <v>779</v>
      </c>
    </row>
    <row r="301" spans="1:65" s="2" customFormat="1" ht="21.75" customHeight="1" x14ac:dyDescent="0.25">
      <c r="A301" s="29"/>
      <c r="B301" s="121"/>
      <c r="C301" s="170" t="s">
        <v>391</v>
      </c>
      <c r="D301" s="170" t="s">
        <v>195</v>
      </c>
      <c r="E301" s="171"/>
      <c r="F301" s="172" t="s">
        <v>780</v>
      </c>
      <c r="G301" s="173" t="s">
        <v>340</v>
      </c>
      <c r="H301" s="174">
        <v>2</v>
      </c>
      <c r="I301" s="175"/>
      <c r="J301" s="174">
        <f t="shared" si="95"/>
        <v>0</v>
      </c>
      <c r="K301" s="176"/>
      <c r="L301" s="177"/>
      <c r="M301" s="178" t="s">
        <v>1</v>
      </c>
      <c r="N301" s="179" t="s">
        <v>41</v>
      </c>
      <c r="O301" s="55"/>
      <c r="P301" s="165">
        <f t="shared" si="96"/>
        <v>0</v>
      </c>
      <c r="Q301" s="165">
        <v>8.2000000000000007E-3</v>
      </c>
      <c r="R301" s="165">
        <f t="shared" si="97"/>
        <v>1.6400000000000001E-2</v>
      </c>
      <c r="S301" s="165">
        <v>0</v>
      </c>
      <c r="T301" s="166">
        <f t="shared" si="98"/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67" t="s">
        <v>253</v>
      </c>
      <c r="AT301" s="167" t="s">
        <v>195</v>
      </c>
      <c r="AU301" s="167" t="s">
        <v>131</v>
      </c>
      <c r="AY301" s="14" t="s">
        <v>153</v>
      </c>
      <c r="BE301" s="168">
        <f t="shared" si="99"/>
        <v>0</v>
      </c>
      <c r="BF301" s="168">
        <f t="shared" si="100"/>
        <v>0</v>
      </c>
      <c r="BG301" s="168">
        <f t="shared" si="101"/>
        <v>0</v>
      </c>
      <c r="BH301" s="168">
        <f t="shared" si="102"/>
        <v>0</v>
      </c>
      <c r="BI301" s="168">
        <f t="shared" si="103"/>
        <v>0</v>
      </c>
      <c r="BJ301" s="14" t="s">
        <v>131</v>
      </c>
      <c r="BK301" s="169">
        <f t="shared" si="104"/>
        <v>0</v>
      </c>
      <c r="BL301" s="14" t="s">
        <v>204</v>
      </c>
      <c r="BM301" s="167" t="s">
        <v>781</v>
      </c>
    </row>
    <row r="302" spans="1:65" s="2" customFormat="1" ht="33" customHeight="1" x14ac:dyDescent="0.25">
      <c r="A302" s="29"/>
      <c r="B302" s="121"/>
      <c r="C302" s="156" t="s">
        <v>394</v>
      </c>
      <c r="D302" s="156" t="s">
        <v>155</v>
      </c>
      <c r="E302" s="157"/>
      <c r="F302" s="158" t="s">
        <v>782</v>
      </c>
      <c r="G302" s="159" t="s">
        <v>340</v>
      </c>
      <c r="H302" s="160">
        <v>2</v>
      </c>
      <c r="I302" s="161"/>
      <c r="J302" s="160">
        <f t="shared" si="95"/>
        <v>0</v>
      </c>
      <c r="K302" s="162"/>
      <c r="L302" s="30"/>
      <c r="M302" s="163" t="s">
        <v>1</v>
      </c>
      <c r="N302" s="164" t="s">
        <v>41</v>
      </c>
      <c r="O302" s="55"/>
      <c r="P302" s="165">
        <f t="shared" si="96"/>
        <v>0</v>
      </c>
      <c r="Q302" s="165">
        <v>1E-4</v>
      </c>
      <c r="R302" s="165">
        <f t="shared" si="97"/>
        <v>2.0000000000000001E-4</v>
      </c>
      <c r="S302" s="165">
        <v>0</v>
      </c>
      <c r="T302" s="166">
        <f t="shared" si="98"/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67" t="s">
        <v>204</v>
      </c>
      <c r="AT302" s="167" t="s">
        <v>155</v>
      </c>
      <c r="AU302" s="167" t="s">
        <v>131</v>
      </c>
      <c r="AY302" s="14" t="s">
        <v>153</v>
      </c>
      <c r="BE302" s="168">
        <f t="shared" si="99"/>
        <v>0</v>
      </c>
      <c r="BF302" s="168">
        <f t="shared" si="100"/>
        <v>0</v>
      </c>
      <c r="BG302" s="168">
        <f t="shared" si="101"/>
        <v>0</v>
      </c>
      <c r="BH302" s="168">
        <f t="shared" si="102"/>
        <v>0</v>
      </c>
      <c r="BI302" s="168">
        <f t="shared" si="103"/>
        <v>0</v>
      </c>
      <c r="BJ302" s="14" t="s">
        <v>131</v>
      </c>
      <c r="BK302" s="169">
        <f t="shared" si="104"/>
        <v>0</v>
      </c>
      <c r="BL302" s="14" t="s">
        <v>204</v>
      </c>
      <c r="BM302" s="167" t="s">
        <v>783</v>
      </c>
    </row>
    <row r="303" spans="1:65" s="2" customFormat="1" ht="16.5" customHeight="1" x14ac:dyDescent="0.25">
      <c r="A303" s="29"/>
      <c r="B303" s="121"/>
      <c r="C303" s="170" t="s">
        <v>397</v>
      </c>
      <c r="D303" s="170" t="s">
        <v>195</v>
      </c>
      <c r="E303" s="171"/>
      <c r="F303" s="172" t="s">
        <v>784</v>
      </c>
      <c r="G303" s="173" t="s">
        <v>340</v>
      </c>
      <c r="H303" s="174">
        <v>1</v>
      </c>
      <c r="I303" s="175"/>
      <c r="J303" s="174">
        <f t="shared" si="95"/>
        <v>0</v>
      </c>
      <c r="K303" s="176"/>
      <c r="L303" s="177"/>
      <c r="M303" s="178" t="s">
        <v>1</v>
      </c>
      <c r="N303" s="179" t="s">
        <v>41</v>
      </c>
      <c r="O303" s="55"/>
      <c r="P303" s="165">
        <f t="shared" si="96"/>
        <v>0</v>
      </c>
      <c r="Q303" s="165">
        <v>2E-3</v>
      </c>
      <c r="R303" s="165">
        <f t="shared" si="97"/>
        <v>2E-3</v>
      </c>
      <c r="S303" s="165">
        <v>0</v>
      </c>
      <c r="T303" s="166">
        <f t="shared" si="98"/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67" t="s">
        <v>253</v>
      </c>
      <c r="AT303" s="167" t="s">
        <v>195</v>
      </c>
      <c r="AU303" s="167" t="s">
        <v>131</v>
      </c>
      <c r="AY303" s="14" t="s">
        <v>153</v>
      </c>
      <c r="BE303" s="168">
        <f t="shared" si="99"/>
        <v>0</v>
      </c>
      <c r="BF303" s="168">
        <f t="shared" si="100"/>
        <v>0</v>
      </c>
      <c r="BG303" s="168">
        <f t="shared" si="101"/>
        <v>0</v>
      </c>
      <c r="BH303" s="168">
        <f t="shared" si="102"/>
        <v>0</v>
      </c>
      <c r="BI303" s="168">
        <f t="shared" si="103"/>
        <v>0</v>
      </c>
      <c r="BJ303" s="14" t="s">
        <v>131</v>
      </c>
      <c r="BK303" s="169">
        <f t="shared" si="104"/>
        <v>0</v>
      </c>
      <c r="BL303" s="14" t="s">
        <v>204</v>
      </c>
      <c r="BM303" s="167" t="s">
        <v>785</v>
      </c>
    </row>
    <row r="304" spans="1:65" s="2" customFormat="1" ht="33" customHeight="1" x14ac:dyDescent="0.25">
      <c r="A304" s="29"/>
      <c r="B304" s="121"/>
      <c r="C304" s="170" t="s">
        <v>400</v>
      </c>
      <c r="D304" s="170" t="s">
        <v>195</v>
      </c>
      <c r="E304" s="171"/>
      <c r="F304" s="172" t="s">
        <v>786</v>
      </c>
      <c r="G304" s="173" t="s">
        <v>340</v>
      </c>
      <c r="H304" s="174">
        <v>1</v>
      </c>
      <c r="I304" s="175"/>
      <c r="J304" s="174">
        <f t="shared" si="95"/>
        <v>0</v>
      </c>
      <c r="K304" s="176"/>
      <c r="L304" s="177"/>
      <c r="M304" s="178" t="s">
        <v>1</v>
      </c>
      <c r="N304" s="179" t="s">
        <v>41</v>
      </c>
      <c r="O304" s="55"/>
      <c r="P304" s="165">
        <f t="shared" si="96"/>
        <v>0</v>
      </c>
      <c r="Q304" s="165">
        <v>2.7499999999999998E-3</v>
      </c>
      <c r="R304" s="165">
        <f t="shared" si="97"/>
        <v>2.7499999999999998E-3</v>
      </c>
      <c r="S304" s="165">
        <v>0</v>
      </c>
      <c r="T304" s="166">
        <f t="shared" si="98"/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67" t="s">
        <v>253</v>
      </c>
      <c r="AT304" s="167" t="s">
        <v>195</v>
      </c>
      <c r="AU304" s="167" t="s">
        <v>131</v>
      </c>
      <c r="AY304" s="14" t="s">
        <v>153</v>
      </c>
      <c r="BE304" s="168">
        <f t="shared" si="99"/>
        <v>0</v>
      </c>
      <c r="BF304" s="168">
        <f t="shared" si="100"/>
        <v>0</v>
      </c>
      <c r="BG304" s="168">
        <f t="shared" si="101"/>
        <v>0</v>
      </c>
      <c r="BH304" s="168">
        <f t="shared" si="102"/>
        <v>0</v>
      </c>
      <c r="BI304" s="168">
        <f t="shared" si="103"/>
        <v>0</v>
      </c>
      <c r="BJ304" s="14" t="s">
        <v>131</v>
      </c>
      <c r="BK304" s="169">
        <f t="shared" si="104"/>
        <v>0</v>
      </c>
      <c r="BL304" s="14" t="s">
        <v>204</v>
      </c>
      <c r="BM304" s="167" t="s">
        <v>787</v>
      </c>
    </row>
    <row r="305" spans="1:65" s="2" customFormat="1" ht="21.75" customHeight="1" x14ac:dyDescent="0.25">
      <c r="A305" s="29"/>
      <c r="B305" s="121"/>
      <c r="C305" s="156" t="s">
        <v>403</v>
      </c>
      <c r="D305" s="156" t="s">
        <v>155</v>
      </c>
      <c r="E305" s="157"/>
      <c r="F305" s="158" t="s">
        <v>788</v>
      </c>
      <c r="G305" s="159" t="s">
        <v>311</v>
      </c>
      <c r="H305" s="161"/>
      <c r="I305" s="161"/>
      <c r="J305" s="160">
        <f t="shared" si="95"/>
        <v>0</v>
      </c>
      <c r="K305" s="162"/>
      <c r="L305" s="30"/>
      <c r="M305" s="163" t="s">
        <v>1</v>
      </c>
      <c r="N305" s="164" t="s">
        <v>41</v>
      </c>
      <c r="O305" s="55"/>
      <c r="P305" s="165">
        <f t="shared" si="96"/>
        <v>0</v>
      </c>
      <c r="Q305" s="165">
        <v>0</v>
      </c>
      <c r="R305" s="165">
        <f t="shared" si="97"/>
        <v>0</v>
      </c>
      <c r="S305" s="165">
        <v>0</v>
      </c>
      <c r="T305" s="166">
        <f t="shared" si="98"/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67" t="s">
        <v>204</v>
      </c>
      <c r="AT305" s="167" t="s">
        <v>155</v>
      </c>
      <c r="AU305" s="167" t="s">
        <v>131</v>
      </c>
      <c r="AY305" s="14" t="s">
        <v>153</v>
      </c>
      <c r="BE305" s="168">
        <f t="shared" si="99"/>
        <v>0</v>
      </c>
      <c r="BF305" s="168">
        <f t="shared" si="100"/>
        <v>0</v>
      </c>
      <c r="BG305" s="168">
        <f t="shared" si="101"/>
        <v>0</v>
      </c>
      <c r="BH305" s="168">
        <f t="shared" si="102"/>
        <v>0</v>
      </c>
      <c r="BI305" s="168">
        <f t="shared" si="103"/>
        <v>0</v>
      </c>
      <c r="BJ305" s="14" t="s">
        <v>131</v>
      </c>
      <c r="BK305" s="169">
        <f t="shared" si="104"/>
        <v>0</v>
      </c>
      <c r="BL305" s="14" t="s">
        <v>204</v>
      </c>
      <c r="BM305" s="167" t="s">
        <v>789</v>
      </c>
    </row>
    <row r="306" spans="1:65" s="12" customFormat="1" ht="22.95" customHeight="1" x14ac:dyDescent="0.3">
      <c r="B306" s="143"/>
      <c r="D306" s="144" t="s">
        <v>74</v>
      </c>
      <c r="E306" s="154"/>
      <c r="F306" s="154" t="s">
        <v>790</v>
      </c>
      <c r="I306" s="146"/>
      <c r="J306" s="155">
        <f>BK306</f>
        <v>0</v>
      </c>
      <c r="L306" s="143"/>
      <c r="M306" s="148"/>
      <c r="N306" s="149"/>
      <c r="O306" s="149"/>
      <c r="P306" s="150">
        <f>SUM(P307:P315)</f>
        <v>0</v>
      </c>
      <c r="Q306" s="149"/>
      <c r="R306" s="150">
        <f>SUM(R307:R315)</f>
        <v>2.5892090000000003</v>
      </c>
      <c r="S306" s="149"/>
      <c r="T306" s="151">
        <f>SUM(T307:T315)</f>
        <v>0</v>
      </c>
      <c r="AR306" s="144" t="s">
        <v>131</v>
      </c>
      <c r="AT306" s="152" t="s">
        <v>74</v>
      </c>
      <c r="AU306" s="152" t="s">
        <v>83</v>
      </c>
      <c r="AY306" s="144" t="s">
        <v>153</v>
      </c>
      <c r="BK306" s="153">
        <f>SUM(BK307:BK315)</f>
        <v>0</v>
      </c>
    </row>
    <row r="307" spans="1:65" s="2" customFormat="1" ht="21.75" customHeight="1" x14ac:dyDescent="0.25">
      <c r="A307" s="29"/>
      <c r="B307" s="121"/>
      <c r="C307" s="156" t="s">
        <v>791</v>
      </c>
      <c r="D307" s="156" t="s">
        <v>155</v>
      </c>
      <c r="E307" s="157"/>
      <c r="F307" s="158" t="s">
        <v>792</v>
      </c>
      <c r="G307" s="159" t="s">
        <v>316</v>
      </c>
      <c r="H307" s="160">
        <v>29.2</v>
      </c>
      <c r="I307" s="161"/>
      <c r="J307" s="160">
        <f t="shared" ref="J307:J315" si="105">ROUND(I307*H307,3)</f>
        <v>0</v>
      </c>
      <c r="K307" s="162"/>
      <c r="L307" s="30"/>
      <c r="M307" s="163" t="s">
        <v>1</v>
      </c>
      <c r="N307" s="164" t="s">
        <v>41</v>
      </c>
      <c r="O307" s="55"/>
      <c r="P307" s="165">
        <f t="shared" ref="P307:P315" si="106">O307*H307</f>
        <v>0</v>
      </c>
      <c r="Q307" s="165">
        <v>2.5999999999999998E-4</v>
      </c>
      <c r="R307" s="165">
        <f t="shared" ref="R307:R315" si="107">Q307*H307</f>
        <v>7.5919999999999989E-3</v>
      </c>
      <c r="S307" s="165">
        <v>0</v>
      </c>
      <c r="T307" s="166">
        <f t="shared" ref="T307:T315" si="108">S307*H307</f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67" t="s">
        <v>204</v>
      </c>
      <c r="AT307" s="167" t="s">
        <v>155</v>
      </c>
      <c r="AU307" s="167" t="s">
        <v>131</v>
      </c>
      <c r="AY307" s="14" t="s">
        <v>153</v>
      </c>
      <c r="BE307" s="168">
        <f t="shared" ref="BE307:BE315" si="109">IF(N307="základná",J307,0)</f>
        <v>0</v>
      </c>
      <c r="BF307" s="168">
        <f t="shared" ref="BF307:BF315" si="110">IF(N307="znížená",J307,0)</f>
        <v>0</v>
      </c>
      <c r="BG307" s="168">
        <f t="shared" ref="BG307:BG315" si="111">IF(N307="zákl. prenesená",J307,0)</f>
        <v>0</v>
      </c>
      <c r="BH307" s="168">
        <f t="shared" ref="BH307:BH315" si="112">IF(N307="zníž. prenesená",J307,0)</f>
        <v>0</v>
      </c>
      <c r="BI307" s="168">
        <f t="shared" ref="BI307:BI315" si="113">IF(N307="nulová",J307,0)</f>
        <v>0</v>
      </c>
      <c r="BJ307" s="14" t="s">
        <v>131</v>
      </c>
      <c r="BK307" s="169">
        <f t="shared" ref="BK307:BK315" si="114">ROUND(I307*H307,3)</f>
        <v>0</v>
      </c>
      <c r="BL307" s="14" t="s">
        <v>204</v>
      </c>
      <c r="BM307" s="167" t="s">
        <v>793</v>
      </c>
    </row>
    <row r="308" spans="1:65" s="2" customFormat="1" ht="33" customHeight="1" x14ac:dyDescent="0.25">
      <c r="A308" s="29"/>
      <c r="B308" s="121"/>
      <c r="C308" s="170" t="s">
        <v>794</v>
      </c>
      <c r="D308" s="170" t="s">
        <v>195</v>
      </c>
      <c r="E308" s="171"/>
      <c r="F308" s="172" t="s">
        <v>795</v>
      </c>
      <c r="G308" s="173" t="s">
        <v>157</v>
      </c>
      <c r="H308" s="174">
        <v>1.1559999999999999</v>
      </c>
      <c r="I308" s="175"/>
      <c r="J308" s="174">
        <f t="shared" si="105"/>
        <v>0</v>
      </c>
      <c r="K308" s="176"/>
      <c r="L308" s="177"/>
      <c r="M308" s="178" t="s">
        <v>1</v>
      </c>
      <c r="N308" s="179" t="s">
        <v>41</v>
      </c>
      <c r="O308" s="55"/>
      <c r="P308" s="165">
        <f t="shared" si="106"/>
        <v>0</v>
      </c>
      <c r="Q308" s="165">
        <v>0.55000000000000004</v>
      </c>
      <c r="R308" s="165">
        <f t="shared" si="107"/>
        <v>0.63580000000000003</v>
      </c>
      <c r="S308" s="165">
        <v>0</v>
      </c>
      <c r="T308" s="166">
        <f t="shared" si="108"/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67" t="s">
        <v>253</v>
      </c>
      <c r="AT308" s="167" t="s">
        <v>195</v>
      </c>
      <c r="AU308" s="167" t="s">
        <v>131</v>
      </c>
      <c r="AY308" s="14" t="s">
        <v>153</v>
      </c>
      <c r="BE308" s="168">
        <f t="shared" si="109"/>
        <v>0</v>
      </c>
      <c r="BF308" s="168">
        <f t="shared" si="110"/>
        <v>0</v>
      </c>
      <c r="BG308" s="168">
        <f t="shared" si="111"/>
        <v>0</v>
      </c>
      <c r="BH308" s="168">
        <f t="shared" si="112"/>
        <v>0</v>
      </c>
      <c r="BI308" s="168">
        <f t="shared" si="113"/>
        <v>0</v>
      </c>
      <c r="BJ308" s="14" t="s">
        <v>131</v>
      </c>
      <c r="BK308" s="169">
        <f t="shared" si="114"/>
        <v>0</v>
      </c>
      <c r="BL308" s="14" t="s">
        <v>204</v>
      </c>
      <c r="BM308" s="167" t="s">
        <v>796</v>
      </c>
    </row>
    <row r="309" spans="1:65" s="2" customFormat="1" ht="21.75" customHeight="1" x14ac:dyDescent="0.25">
      <c r="A309" s="29"/>
      <c r="B309" s="121"/>
      <c r="C309" s="156" t="s">
        <v>797</v>
      </c>
      <c r="D309" s="156" t="s">
        <v>155</v>
      </c>
      <c r="E309" s="157"/>
      <c r="F309" s="158" t="s">
        <v>798</v>
      </c>
      <c r="G309" s="159" t="s">
        <v>185</v>
      </c>
      <c r="H309" s="160">
        <v>76.36</v>
      </c>
      <c r="I309" s="161"/>
      <c r="J309" s="160">
        <f t="shared" si="105"/>
        <v>0</v>
      </c>
      <c r="K309" s="162"/>
      <c r="L309" s="30"/>
      <c r="M309" s="163" t="s">
        <v>1</v>
      </c>
      <c r="N309" s="164" t="s">
        <v>41</v>
      </c>
      <c r="O309" s="55"/>
      <c r="P309" s="165">
        <f t="shared" si="106"/>
        <v>0</v>
      </c>
      <c r="Q309" s="165">
        <v>0</v>
      </c>
      <c r="R309" s="165">
        <f t="shared" si="107"/>
        <v>0</v>
      </c>
      <c r="S309" s="165">
        <v>0</v>
      </c>
      <c r="T309" s="166">
        <f t="shared" si="108"/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67" t="s">
        <v>204</v>
      </c>
      <c r="AT309" s="167" t="s">
        <v>155</v>
      </c>
      <c r="AU309" s="167" t="s">
        <v>131</v>
      </c>
      <c r="AY309" s="14" t="s">
        <v>153</v>
      </c>
      <c r="BE309" s="168">
        <f t="shared" si="109"/>
        <v>0</v>
      </c>
      <c r="BF309" s="168">
        <f t="shared" si="110"/>
        <v>0</v>
      </c>
      <c r="BG309" s="168">
        <f t="shared" si="111"/>
        <v>0</v>
      </c>
      <c r="BH309" s="168">
        <f t="shared" si="112"/>
        <v>0</v>
      </c>
      <c r="BI309" s="168">
        <f t="shared" si="113"/>
        <v>0</v>
      </c>
      <c r="BJ309" s="14" t="s">
        <v>131</v>
      </c>
      <c r="BK309" s="169">
        <f t="shared" si="114"/>
        <v>0</v>
      </c>
      <c r="BL309" s="14" t="s">
        <v>204</v>
      </c>
      <c r="BM309" s="167" t="s">
        <v>799</v>
      </c>
    </row>
    <row r="310" spans="1:65" s="2" customFormat="1" ht="33" customHeight="1" x14ac:dyDescent="0.25">
      <c r="A310" s="29"/>
      <c r="B310" s="121"/>
      <c r="C310" s="170" t="s">
        <v>800</v>
      </c>
      <c r="D310" s="170" t="s">
        <v>195</v>
      </c>
      <c r="E310" s="171"/>
      <c r="F310" s="172" t="s">
        <v>801</v>
      </c>
      <c r="G310" s="173" t="s">
        <v>157</v>
      </c>
      <c r="H310" s="174">
        <v>2.0619999999999998</v>
      </c>
      <c r="I310" s="175"/>
      <c r="J310" s="174">
        <f t="shared" si="105"/>
        <v>0</v>
      </c>
      <c r="K310" s="176"/>
      <c r="L310" s="177"/>
      <c r="M310" s="178" t="s">
        <v>1</v>
      </c>
      <c r="N310" s="179" t="s">
        <v>41</v>
      </c>
      <c r="O310" s="55"/>
      <c r="P310" s="165">
        <f t="shared" si="106"/>
        <v>0</v>
      </c>
      <c r="Q310" s="165">
        <v>0.55000000000000004</v>
      </c>
      <c r="R310" s="165">
        <f t="shared" si="107"/>
        <v>1.1341000000000001</v>
      </c>
      <c r="S310" s="165">
        <v>0</v>
      </c>
      <c r="T310" s="166">
        <f t="shared" si="108"/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67" t="s">
        <v>253</v>
      </c>
      <c r="AT310" s="167" t="s">
        <v>195</v>
      </c>
      <c r="AU310" s="167" t="s">
        <v>131</v>
      </c>
      <c r="AY310" s="14" t="s">
        <v>153</v>
      </c>
      <c r="BE310" s="168">
        <f t="shared" si="109"/>
        <v>0</v>
      </c>
      <c r="BF310" s="168">
        <f t="shared" si="110"/>
        <v>0</v>
      </c>
      <c r="BG310" s="168">
        <f t="shared" si="111"/>
        <v>0</v>
      </c>
      <c r="BH310" s="168">
        <f t="shared" si="112"/>
        <v>0</v>
      </c>
      <c r="BI310" s="168">
        <f t="shared" si="113"/>
        <v>0</v>
      </c>
      <c r="BJ310" s="14" t="s">
        <v>131</v>
      </c>
      <c r="BK310" s="169">
        <f t="shared" si="114"/>
        <v>0</v>
      </c>
      <c r="BL310" s="14" t="s">
        <v>204</v>
      </c>
      <c r="BM310" s="167" t="s">
        <v>802</v>
      </c>
    </row>
    <row r="311" spans="1:65" s="2" customFormat="1" ht="44.25" customHeight="1" x14ac:dyDescent="0.25">
      <c r="A311" s="29"/>
      <c r="B311" s="121"/>
      <c r="C311" s="156" t="s">
        <v>803</v>
      </c>
      <c r="D311" s="156" t="s">
        <v>155</v>
      </c>
      <c r="E311" s="157"/>
      <c r="F311" s="158" t="s">
        <v>804</v>
      </c>
      <c r="G311" s="159" t="s">
        <v>157</v>
      </c>
      <c r="H311" s="160">
        <v>2.85</v>
      </c>
      <c r="I311" s="161"/>
      <c r="J311" s="160">
        <f t="shared" si="105"/>
        <v>0</v>
      </c>
      <c r="K311" s="162"/>
      <c r="L311" s="30"/>
      <c r="M311" s="163" t="s">
        <v>1</v>
      </c>
      <c r="N311" s="164" t="s">
        <v>41</v>
      </c>
      <c r="O311" s="55"/>
      <c r="P311" s="165">
        <f t="shared" si="106"/>
        <v>0</v>
      </c>
      <c r="Q311" s="165">
        <v>2.3099999999999999E-2</v>
      </c>
      <c r="R311" s="165">
        <f t="shared" si="107"/>
        <v>6.5835000000000005E-2</v>
      </c>
      <c r="S311" s="165">
        <v>0</v>
      </c>
      <c r="T311" s="166">
        <f t="shared" si="108"/>
        <v>0</v>
      </c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R311" s="167" t="s">
        <v>204</v>
      </c>
      <c r="AT311" s="167" t="s">
        <v>155</v>
      </c>
      <c r="AU311" s="167" t="s">
        <v>131</v>
      </c>
      <c r="AY311" s="14" t="s">
        <v>153</v>
      </c>
      <c r="BE311" s="168">
        <f t="shared" si="109"/>
        <v>0</v>
      </c>
      <c r="BF311" s="168">
        <f t="shared" si="110"/>
        <v>0</v>
      </c>
      <c r="BG311" s="168">
        <f t="shared" si="111"/>
        <v>0</v>
      </c>
      <c r="BH311" s="168">
        <f t="shared" si="112"/>
        <v>0</v>
      </c>
      <c r="BI311" s="168">
        <f t="shared" si="113"/>
        <v>0</v>
      </c>
      <c r="BJ311" s="14" t="s">
        <v>131</v>
      </c>
      <c r="BK311" s="169">
        <f t="shared" si="114"/>
        <v>0</v>
      </c>
      <c r="BL311" s="14" t="s">
        <v>204</v>
      </c>
      <c r="BM311" s="167" t="s">
        <v>805</v>
      </c>
    </row>
    <row r="312" spans="1:65" s="2" customFormat="1" ht="33" customHeight="1" x14ac:dyDescent="0.25">
      <c r="A312" s="29"/>
      <c r="B312" s="121"/>
      <c r="C312" s="156" t="s">
        <v>806</v>
      </c>
      <c r="D312" s="156" t="s">
        <v>155</v>
      </c>
      <c r="E312" s="157"/>
      <c r="F312" s="158" t="s">
        <v>807</v>
      </c>
      <c r="G312" s="159" t="s">
        <v>185</v>
      </c>
      <c r="H312" s="160">
        <v>8.6</v>
      </c>
      <c r="I312" s="161"/>
      <c r="J312" s="160">
        <f t="shared" si="105"/>
        <v>0</v>
      </c>
      <c r="K312" s="162"/>
      <c r="L312" s="30"/>
      <c r="M312" s="163" t="s">
        <v>1</v>
      </c>
      <c r="N312" s="164" t="s">
        <v>41</v>
      </c>
      <c r="O312" s="55"/>
      <c r="P312" s="165">
        <f t="shared" si="106"/>
        <v>0</v>
      </c>
      <c r="Q312" s="165">
        <v>1.0370000000000001E-2</v>
      </c>
      <c r="R312" s="165">
        <f t="shared" si="107"/>
        <v>8.9181999999999997E-2</v>
      </c>
      <c r="S312" s="165">
        <v>0</v>
      </c>
      <c r="T312" s="166">
        <f t="shared" si="108"/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67" t="s">
        <v>204</v>
      </c>
      <c r="AT312" s="167" t="s">
        <v>155</v>
      </c>
      <c r="AU312" s="167" t="s">
        <v>131</v>
      </c>
      <c r="AY312" s="14" t="s">
        <v>153</v>
      </c>
      <c r="BE312" s="168">
        <f t="shared" si="109"/>
        <v>0</v>
      </c>
      <c r="BF312" s="168">
        <f t="shared" si="110"/>
        <v>0</v>
      </c>
      <c r="BG312" s="168">
        <f t="shared" si="111"/>
        <v>0</v>
      </c>
      <c r="BH312" s="168">
        <f t="shared" si="112"/>
        <v>0</v>
      </c>
      <c r="BI312" s="168">
        <f t="shared" si="113"/>
        <v>0</v>
      </c>
      <c r="BJ312" s="14" t="s">
        <v>131</v>
      </c>
      <c r="BK312" s="169">
        <f t="shared" si="114"/>
        <v>0</v>
      </c>
      <c r="BL312" s="14" t="s">
        <v>204</v>
      </c>
      <c r="BM312" s="167" t="s">
        <v>808</v>
      </c>
    </row>
    <row r="313" spans="1:65" s="2" customFormat="1" ht="21.75" customHeight="1" x14ac:dyDescent="0.25">
      <c r="A313" s="29"/>
      <c r="B313" s="121"/>
      <c r="C313" s="156" t="s">
        <v>809</v>
      </c>
      <c r="D313" s="156" t="s">
        <v>155</v>
      </c>
      <c r="E313" s="157"/>
      <c r="F313" s="158" t="s">
        <v>810</v>
      </c>
      <c r="G313" s="159" t="s">
        <v>185</v>
      </c>
      <c r="H313" s="160">
        <v>39.5</v>
      </c>
      <c r="I313" s="161"/>
      <c r="J313" s="160">
        <f t="shared" si="105"/>
        <v>0</v>
      </c>
      <c r="K313" s="162"/>
      <c r="L313" s="30"/>
      <c r="M313" s="163" t="s">
        <v>1</v>
      </c>
      <c r="N313" s="164" t="s">
        <v>41</v>
      </c>
      <c r="O313" s="55"/>
      <c r="P313" s="165">
        <f t="shared" si="106"/>
        <v>0</v>
      </c>
      <c r="Q313" s="165">
        <v>0</v>
      </c>
      <c r="R313" s="165">
        <f t="shared" si="107"/>
        <v>0</v>
      </c>
      <c r="S313" s="165">
        <v>0</v>
      </c>
      <c r="T313" s="166">
        <f t="shared" si="108"/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67" t="s">
        <v>204</v>
      </c>
      <c r="AT313" s="167" t="s">
        <v>155</v>
      </c>
      <c r="AU313" s="167" t="s">
        <v>131</v>
      </c>
      <c r="AY313" s="14" t="s">
        <v>153</v>
      </c>
      <c r="BE313" s="168">
        <f t="shared" si="109"/>
        <v>0</v>
      </c>
      <c r="BF313" s="168">
        <f t="shared" si="110"/>
        <v>0</v>
      </c>
      <c r="BG313" s="168">
        <f t="shared" si="111"/>
        <v>0</v>
      </c>
      <c r="BH313" s="168">
        <f t="shared" si="112"/>
        <v>0</v>
      </c>
      <c r="BI313" s="168">
        <f t="shared" si="113"/>
        <v>0</v>
      </c>
      <c r="BJ313" s="14" t="s">
        <v>131</v>
      </c>
      <c r="BK313" s="169">
        <f t="shared" si="114"/>
        <v>0</v>
      </c>
      <c r="BL313" s="14" t="s">
        <v>204</v>
      </c>
      <c r="BM313" s="167" t="s">
        <v>811</v>
      </c>
    </row>
    <row r="314" spans="1:65" s="2" customFormat="1" ht="33" customHeight="1" x14ac:dyDescent="0.25">
      <c r="A314" s="29"/>
      <c r="B314" s="121"/>
      <c r="C314" s="170" t="s">
        <v>812</v>
      </c>
      <c r="D314" s="170" t="s">
        <v>195</v>
      </c>
      <c r="E314" s="171"/>
      <c r="F314" s="172" t="s">
        <v>813</v>
      </c>
      <c r="G314" s="173" t="s">
        <v>157</v>
      </c>
      <c r="H314" s="174">
        <v>1.194</v>
      </c>
      <c r="I314" s="175"/>
      <c r="J314" s="174">
        <f t="shared" si="105"/>
        <v>0</v>
      </c>
      <c r="K314" s="176"/>
      <c r="L314" s="177"/>
      <c r="M314" s="178" t="s">
        <v>1</v>
      </c>
      <c r="N314" s="179" t="s">
        <v>41</v>
      </c>
      <c r="O314" s="55"/>
      <c r="P314" s="165">
        <f t="shared" si="106"/>
        <v>0</v>
      </c>
      <c r="Q314" s="165">
        <v>0.55000000000000004</v>
      </c>
      <c r="R314" s="165">
        <f t="shared" si="107"/>
        <v>0.65670000000000006</v>
      </c>
      <c r="S314" s="165">
        <v>0</v>
      </c>
      <c r="T314" s="166">
        <f t="shared" si="108"/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67" t="s">
        <v>253</v>
      </c>
      <c r="AT314" s="167" t="s">
        <v>195</v>
      </c>
      <c r="AU314" s="167" t="s">
        <v>131</v>
      </c>
      <c r="AY314" s="14" t="s">
        <v>153</v>
      </c>
      <c r="BE314" s="168">
        <f t="shared" si="109"/>
        <v>0</v>
      </c>
      <c r="BF314" s="168">
        <f t="shared" si="110"/>
        <v>0</v>
      </c>
      <c r="BG314" s="168">
        <f t="shared" si="111"/>
        <v>0</v>
      </c>
      <c r="BH314" s="168">
        <f t="shared" si="112"/>
        <v>0</v>
      </c>
      <c r="BI314" s="168">
        <f t="shared" si="113"/>
        <v>0</v>
      </c>
      <c r="BJ314" s="14" t="s">
        <v>131</v>
      </c>
      <c r="BK314" s="169">
        <f t="shared" si="114"/>
        <v>0</v>
      </c>
      <c r="BL314" s="14" t="s">
        <v>204</v>
      </c>
      <c r="BM314" s="167" t="s">
        <v>814</v>
      </c>
    </row>
    <row r="315" spans="1:65" s="2" customFormat="1" ht="21.75" customHeight="1" x14ac:dyDescent="0.25">
      <c r="A315" s="29"/>
      <c r="B315" s="121"/>
      <c r="C315" s="156" t="s">
        <v>815</v>
      </c>
      <c r="D315" s="156" t="s">
        <v>155</v>
      </c>
      <c r="E315" s="157"/>
      <c r="F315" s="158" t="s">
        <v>816</v>
      </c>
      <c r="G315" s="159" t="s">
        <v>178</v>
      </c>
      <c r="H315" s="160">
        <v>2.589</v>
      </c>
      <c r="I315" s="161"/>
      <c r="J315" s="160">
        <f t="shared" si="105"/>
        <v>0</v>
      </c>
      <c r="K315" s="162"/>
      <c r="L315" s="30"/>
      <c r="M315" s="163" t="s">
        <v>1</v>
      </c>
      <c r="N315" s="164" t="s">
        <v>41</v>
      </c>
      <c r="O315" s="55"/>
      <c r="P315" s="165">
        <f t="shared" si="106"/>
        <v>0</v>
      </c>
      <c r="Q315" s="165">
        <v>0</v>
      </c>
      <c r="R315" s="165">
        <f t="shared" si="107"/>
        <v>0</v>
      </c>
      <c r="S315" s="165">
        <v>0</v>
      </c>
      <c r="T315" s="166">
        <f t="shared" si="108"/>
        <v>0</v>
      </c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R315" s="167" t="s">
        <v>204</v>
      </c>
      <c r="AT315" s="167" t="s">
        <v>155</v>
      </c>
      <c r="AU315" s="167" t="s">
        <v>131</v>
      </c>
      <c r="AY315" s="14" t="s">
        <v>153</v>
      </c>
      <c r="BE315" s="168">
        <f t="shared" si="109"/>
        <v>0</v>
      </c>
      <c r="BF315" s="168">
        <f t="shared" si="110"/>
        <v>0</v>
      </c>
      <c r="BG315" s="168">
        <f t="shared" si="111"/>
        <v>0</v>
      </c>
      <c r="BH315" s="168">
        <f t="shared" si="112"/>
        <v>0</v>
      </c>
      <c r="BI315" s="168">
        <f t="shared" si="113"/>
        <v>0</v>
      </c>
      <c r="BJ315" s="14" t="s">
        <v>131</v>
      </c>
      <c r="BK315" s="169">
        <f t="shared" si="114"/>
        <v>0</v>
      </c>
      <c r="BL315" s="14" t="s">
        <v>204</v>
      </c>
      <c r="BM315" s="167" t="s">
        <v>817</v>
      </c>
    </row>
    <row r="316" spans="1:65" s="12" customFormat="1" ht="22.95" customHeight="1" x14ac:dyDescent="0.3">
      <c r="B316" s="143"/>
      <c r="D316" s="144" t="s">
        <v>74</v>
      </c>
      <c r="E316" s="154"/>
      <c r="F316" s="154" t="s">
        <v>818</v>
      </c>
      <c r="I316" s="146"/>
      <c r="J316" s="155">
        <f>BK316</f>
        <v>0</v>
      </c>
      <c r="L316" s="143"/>
      <c r="M316" s="148"/>
      <c r="N316" s="149"/>
      <c r="O316" s="149"/>
      <c r="P316" s="150">
        <f>SUM(P317:P322)</f>
        <v>0</v>
      </c>
      <c r="Q316" s="149"/>
      <c r="R316" s="150">
        <f>SUM(R317:R322)</f>
        <v>3.1861550000000003</v>
      </c>
      <c r="S316" s="149"/>
      <c r="T316" s="151">
        <f>SUM(T317:T322)</f>
        <v>0</v>
      </c>
      <c r="AR316" s="144" t="s">
        <v>131</v>
      </c>
      <c r="AT316" s="152" t="s">
        <v>74</v>
      </c>
      <c r="AU316" s="152" t="s">
        <v>83</v>
      </c>
      <c r="AY316" s="144" t="s">
        <v>153</v>
      </c>
      <c r="BK316" s="153">
        <f>SUM(BK317:BK322)</f>
        <v>0</v>
      </c>
    </row>
    <row r="317" spans="1:65" s="2" customFormat="1" ht="21.75" customHeight="1" x14ac:dyDescent="0.25">
      <c r="A317" s="29"/>
      <c r="B317" s="121"/>
      <c r="C317" s="156" t="s">
        <v>819</v>
      </c>
      <c r="D317" s="156" t="s">
        <v>155</v>
      </c>
      <c r="E317" s="157"/>
      <c r="F317" s="158" t="s">
        <v>820</v>
      </c>
      <c r="G317" s="159" t="s">
        <v>185</v>
      </c>
      <c r="H317" s="160">
        <v>39.5</v>
      </c>
      <c r="I317" s="161"/>
      <c r="J317" s="160">
        <f t="shared" ref="J317:J322" si="115">ROUND(I317*H317,3)</f>
        <v>0</v>
      </c>
      <c r="K317" s="162"/>
      <c r="L317" s="30"/>
      <c r="M317" s="163" t="s">
        <v>1</v>
      </c>
      <c r="N317" s="164" t="s">
        <v>41</v>
      </c>
      <c r="O317" s="55"/>
      <c r="P317" s="165">
        <f t="shared" ref="P317:P322" si="116">O317*H317</f>
        <v>0</v>
      </c>
      <c r="Q317" s="165">
        <v>1.345E-2</v>
      </c>
      <c r="R317" s="165">
        <f t="shared" ref="R317:R322" si="117">Q317*H317</f>
        <v>0.53127500000000005</v>
      </c>
      <c r="S317" s="165">
        <v>0</v>
      </c>
      <c r="T317" s="166">
        <f t="shared" ref="T317:T322" si="118">S317*H317</f>
        <v>0</v>
      </c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R317" s="167" t="s">
        <v>204</v>
      </c>
      <c r="AT317" s="167" t="s">
        <v>155</v>
      </c>
      <c r="AU317" s="167" t="s">
        <v>131</v>
      </c>
      <c r="AY317" s="14" t="s">
        <v>153</v>
      </c>
      <c r="BE317" s="168">
        <f t="shared" ref="BE317:BE322" si="119">IF(N317="základná",J317,0)</f>
        <v>0</v>
      </c>
      <c r="BF317" s="168">
        <f t="shared" ref="BF317:BF322" si="120">IF(N317="znížená",J317,0)</f>
        <v>0</v>
      </c>
      <c r="BG317" s="168">
        <f t="shared" ref="BG317:BG322" si="121">IF(N317="zákl. prenesená",J317,0)</f>
        <v>0</v>
      </c>
      <c r="BH317" s="168">
        <f t="shared" ref="BH317:BH322" si="122">IF(N317="zníž. prenesená",J317,0)</f>
        <v>0</v>
      </c>
      <c r="BI317" s="168">
        <f t="shared" ref="BI317:BI322" si="123">IF(N317="nulová",J317,0)</f>
        <v>0</v>
      </c>
      <c r="BJ317" s="14" t="s">
        <v>131</v>
      </c>
      <c r="BK317" s="169">
        <f t="shared" ref="BK317:BK322" si="124">ROUND(I317*H317,3)</f>
        <v>0</v>
      </c>
      <c r="BL317" s="14" t="s">
        <v>204</v>
      </c>
      <c r="BM317" s="167" t="s">
        <v>821</v>
      </c>
    </row>
    <row r="318" spans="1:65" s="2" customFormat="1" ht="21.75" customHeight="1" x14ac:dyDescent="0.25">
      <c r="A318" s="29"/>
      <c r="B318" s="121"/>
      <c r="C318" s="156" t="s">
        <v>406</v>
      </c>
      <c r="D318" s="156" t="s">
        <v>155</v>
      </c>
      <c r="E318" s="157"/>
      <c r="F318" s="158" t="s">
        <v>822</v>
      </c>
      <c r="G318" s="159" t="s">
        <v>185</v>
      </c>
      <c r="H318" s="160">
        <v>11.076000000000001</v>
      </c>
      <c r="I318" s="161"/>
      <c r="J318" s="160">
        <f t="shared" si="115"/>
        <v>0</v>
      </c>
      <c r="K318" s="162"/>
      <c r="L318" s="30"/>
      <c r="M318" s="163" t="s">
        <v>1</v>
      </c>
      <c r="N318" s="164" t="s">
        <v>41</v>
      </c>
      <c r="O318" s="55"/>
      <c r="P318" s="165">
        <f t="shared" si="116"/>
        <v>0</v>
      </c>
      <c r="Q318" s="165">
        <v>0</v>
      </c>
      <c r="R318" s="165">
        <f t="shared" si="117"/>
        <v>0</v>
      </c>
      <c r="S318" s="165">
        <v>0</v>
      </c>
      <c r="T318" s="166">
        <f t="shared" si="118"/>
        <v>0</v>
      </c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R318" s="167" t="s">
        <v>204</v>
      </c>
      <c r="AT318" s="167" t="s">
        <v>155</v>
      </c>
      <c r="AU318" s="167" t="s">
        <v>131</v>
      </c>
      <c r="AY318" s="14" t="s">
        <v>153</v>
      </c>
      <c r="BE318" s="168">
        <f t="shared" si="119"/>
        <v>0</v>
      </c>
      <c r="BF318" s="168">
        <f t="shared" si="120"/>
        <v>0</v>
      </c>
      <c r="BG318" s="168">
        <f t="shared" si="121"/>
        <v>0</v>
      </c>
      <c r="BH318" s="168">
        <f t="shared" si="122"/>
        <v>0</v>
      </c>
      <c r="BI318" s="168">
        <f t="shared" si="123"/>
        <v>0</v>
      </c>
      <c r="BJ318" s="14" t="s">
        <v>131</v>
      </c>
      <c r="BK318" s="169">
        <f t="shared" si="124"/>
        <v>0</v>
      </c>
      <c r="BL318" s="14" t="s">
        <v>204</v>
      </c>
      <c r="BM318" s="167" t="s">
        <v>823</v>
      </c>
    </row>
    <row r="319" spans="1:65" s="2" customFormat="1" ht="21.75" customHeight="1" x14ac:dyDescent="0.25">
      <c r="A319" s="29"/>
      <c r="B319" s="121"/>
      <c r="C319" s="170" t="s">
        <v>409</v>
      </c>
      <c r="D319" s="170" t="s">
        <v>195</v>
      </c>
      <c r="E319" s="171"/>
      <c r="F319" s="172" t="s">
        <v>824</v>
      </c>
      <c r="G319" s="173" t="s">
        <v>185</v>
      </c>
      <c r="H319" s="174">
        <v>11.076000000000001</v>
      </c>
      <c r="I319" s="175"/>
      <c r="J319" s="174">
        <f t="shared" si="115"/>
        <v>0</v>
      </c>
      <c r="K319" s="176"/>
      <c r="L319" s="177"/>
      <c r="M319" s="178" t="s">
        <v>1</v>
      </c>
      <c r="N319" s="179" t="s">
        <v>41</v>
      </c>
      <c r="O319" s="55"/>
      <c r="P319" s="165">
        <f t="shared" si="116"/>
        <v>0</v>
      </c>
      <c r="Q319" s="165">
        <v>0.04</v>
      </c>
      <c r="R319" s="165">
        <f t="shared" si="117"/>
        <v>0.44304000000000004</v>
      </c>
      <c r="S319" s="165">
        <v>0</v>
      </c>
      <c r="T319" s="166">
        <f t="shared" si="118"/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67" t="s">
        <v>253</v>
      </c>
      <c r="AT319" s="167" t="s">
        <v>195</v>
      </c>
      <c r="AU319" s="167" t="s">
        <v>131</v>
      </c>
      <c r="AY319" s="14" t="s">
        <v>153</v>
      </c>
      <c r="BE319" s="168">
        <f t="shared" si="119"/>
        <v>0</v>
      </c>
      <c r="BF319" s="168">
        <f t="shared" si="120"/>
        <v>0</v>
      </c>
      <c r="BG319" s="168">
        <f t="shared" si="121"/>
        <v>0</v>
      </c>
      <c r="BH319" s="168">
        <f t="shared" si="122"/>
        <v>0</v>
      </c>
      <c r="BI319" s="168">
        <f t="shared" si="123"/>
        <v>0</v>
      </c>
      <c r="BJ319" s="14" t="s">
        <v>131</v>
      </c>
      <c r="BK319" s="169">
        <f t="shared" si="124"/>
        <v>0</v>
      </c>
      <c r="BL319" s="14" t="s">
        <v>204</v>
      </c>
      <c r="BM319" s="167" t="s">
        <v>825</v>
      </c>
    </row>
    <row r="320" spans="1:65" s="2" customFormat="1" ht="21.75" customHeight="1" x14ac:dyDescent="0.25">
      <c r="A320" s="29"/>
      <c r="B320" s="121"/>
      <c r="C320" s="156" t="s">
        <v>826</v>
      </c>
      <c r="D320" s="156" t="s">
        <v>155</v>
      </c>
      <c r="E320" s="157"/>
      <c r="F320" s="158" t="s">
        <v>827</v>
      </c>
      <c r="G320" s="159" t="s">
        <v>316</v>
      </c>
      <c r="H320" s="160">
        <v>131.19999999999999</v>
      </c>
      <c r="I320" s="161"/>
      <c r="J320" s="160">
        <f t="shared" si="115"/>
        <v>0</v>
      </c>
      <c r="K320" s="162"/>
      <c r="L320" s="30"/>
      <c r="M320" s="163" t="s">
        <v>1</v>
      </c>
      <c r="N320" s="164" t="s">
        <v>41</v>
      </c>
      <c r="O320" s="55"/>
      <c r="P320" s="165">
        <f t="shared" si="116"/>
        <v>0</v>
      </c>
      <c r="Q320" s="165">
        <v>0</v>
      </c>
      <c r="R320" s="165">
        <f t="shared" si="117"/>
        <v>0</v>
      </c>
      <c r="S320" s="165">
        <v>0</v>
      </c>
      <c r="T320" s="166">
        <f t="shared" si="118"/>
        <v>0</v>
      </c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R320" s="167" t="s">
        <v>204</v>
      </c>
      <c r="AT320" s="167" t="s">
        <v>155</v>
      </c>
      <c r="AU320" s="167" t="s">
        <v>131</v>
      </c>
      <c r="AY320" s="14" t="s">
        <v>153</v>
      </c>
      <c r="BE320" s="168">
        <f t="shared" si="119"/>
        <v>0</v>
      </c>
      <c r="BF320" s="168">
        <f t="shared" si="120"/>
        <v>0</v>
      </c>
      <c r="BG320" s="168">
        <f t="shared" si="121"/>
        <v>0</v>
      </c>
      <c r="BH320" s="168">
        <f t="shared" si="122"/>
        <v>0</v>
      </c>
      <c r="BI320" s="168">
        <f t="shared" si="123"/>
        <v>0</v>
      </c>
      <c r="BJ320" s="14" t="s">
        <v>131</v>
      </c>
      <c r="BK320" s="169">
        <f t="shared" si="124"/>
        <v>0</v>
      </c>
      <c r="BL320" s="14" t="s">
        <v>204</v>
      </c>
      <c r="BM320" s="167" t="s">
        <v>828</v>
      </c>
    </row>
    <row r="321" spans="1:65" s="2" customFormat="1" ht="21.75" customHeight="1" x14ac:dyDescent="0.25">
      <c r="A321" s="29"/>
      <c r="B321" s="121"/>
      <c r="C321" s="170" t="s">
        <v>829</v>
      </c>
      <c r="D321" s="170" t="s">
        <v>195</v>
      </c>
      <c r="E321" s="171"/>
      <c r="F321" s="172" t="s">
        <v>830</v>
      </c>
      <c r="G321" s="173" t="s">
        <v>185</v>
      </c>
      <c r="H321" s="174">
        <v>138.24</v>
      </c>
      <c r="I321" s="175"/>
      <c r="J321" s="174">
        <f t="shared" si="115"/>
        <v>0</v>
      </c>
      <c r="K321" s="176"/>
      <c r="L321" s="177"/>
      <c r="M321" s="178" t="s">
        <v>1</v>
      </c>
      <c r="N321" s="179" t="s">
        <v>41</v>
      </c>
      <c r="O321" s="55"/>
      <c r="P321" s="165">
        <f t="shared" si="116"/>
        <v>0</v>
      </c>
      <c r="Q321" s="165">
        <v>1.6E-2</v>
      </c>
      <c r="R321" s="165">
        <f t="shared" si="117"/>
        <v>2.21184</v>
      </c>
      <c r="S321" s="165">
        <v>0</v>
      </c>
      <c r="T321" s="166">
        <f t="shared" si="118"/>
        <v>0</v>
      </c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R321" s="167" t="s">
        <v>253</v>
      </c>
      <c r="AT321" s="167" t="s">
        <v>195</v>
      </c>
      <c r="AU321" s="167" t="s">
        <v>131</v>
      </c>
      <c r="AY321" s="14" t="s">
        <v>153</v>
      </c>
      <c r="BE321" s="168">
        <f t="shared" si="119"/>
        <v>0</v>
      </c>
      <c r="BF321" s="168">
        <f t="shared" si="120"/>
        <v>0</v>
      </c>
      <c r="BG321" s="168">
        <f t="shared" si="121"/>
        <v>0</v>
      </c>
      <c r="BH321" s="168">
        <f t="shared" si="122"/>
        <v>0</v>
      </c>
      <c r="BI321" s="168">
        <f t="shared" si="123"/>
        <v>0</v>
      </c>
      <c r="BJ321" s="14" t="s">
        <v>131</v>
      </c>
      <c r="BK321" s="169">
        <f t="shared" si="124"/>
        <v>0</v>
      </c>
      <c r="BL321" s="14" t="s">
        <v>204</v>
      </c>
      <c r="BM321" s="167" t="s">
        <v>831</v>
      </c>
    </row>
    <row r="322" spans="1:65" s="2" customFormat="1" ht="21.75" customHeight="1" x14ac:dyDescent="0.25">
      <c r="A322" s="29"/>
      <c r="B322" s="121"/>
      <c r="C322" s="156" t="s">
        <v>832</v>
      </c>
      <c r="D322" s="156" t="s">
        <v>155</v>
      </c>
      <c r="E322" s="157"/>
      <c r="F322" s="158" t="s">
        <v>833</v>
      </c>
      <c r="G322" s="159" t="s">
        <v>311</v>
      </c>
      <c r="H322" s="161"/>
      <c r="I322" s="161"/>
      <c r="J322" s="160">
        <f t="shared" si="115"/>
        <v>0</v>
      </c>
      <c r="K322" s="162"/>
      <c r="L322" s="30"/>
      <c r="M322" s="163" t="s">
        <v>1</v>
      </c>
      <c r="N322" s="164" t="s">
        <v>41</v>
      </c>
      <c r="O322" s="55"/>
      <c r="P322" s="165">
        <f t="shared" si="116"/>
        <v>0</v>
      </c>
      <c r="Q322" s="165">
        <v>0</v>
      </c>
      <c r="R322" s="165">
        <f t="shared" si="117"/>
        <v>0</v>
      </c>
      <c r="S322" s="165">
        <v>0</v>
      </c>
      <c r="T322" s="166">
        <f t="shared" si="118"/>
        <v>0</v>
      </c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R322" s="167" t="s">
        <v>204</v>
      </c>
      <c r="AT322" s="167" t="s">
        <v>155</v>
      </c>
      <c r="AU322" s="167" t="s">
        <v>131</v>
      </c>
      <c r="AY322" s="14" t="s">
        <v>153</v>
      </c>
      <c r="BE322" s="168">
        <f t="shared" si="119"/>
        <v>0</v>
      </c>
      <c r="BF322" s="168">
        <f t="shared" si="120"/>
        <v>0</v>
      </c>
      <c r="BG322" s="168">
        <f t="shared" si="121"/>
        <v>0</v>
      </c>
      <c r="BH322" s="168">
        <f t="shared" si="122"/>
        <v>0</v>
      </c>
      <c r="BI322" s="168">
        <f t="shared" si="123"/>
        <v>0</v>
      </c>
      <c r="BJ322" s="14" t="s">
        <v>131</v>
      </c>
      <c r="BK322" s="169">
        <f t="shared" si="124"/>
        <v>0</v>
      </c>
      <c r="BL322" s="14" t="s">
        <v>204</v>
      </c>
      <c r="BM322" s="167" t="s">
        <v>834</v>
      </c>
    </row>
    <row r="323" spans="1:65" s="12" customFormat="1" ht="22.95" customHeight="1" x14ac:dyDescent="0.3">
      <c r="B323" s="143"/>
      <c r="D323" s="144" t="s">
        <v>74</v>
      </c>
      <c r="E323" s="154"/>
      <c r="F323" s="154" t="s">
        <v>313</v>
      </c>
      <c r="I323" s="146"/>
      <c r="J323" s="155">
        <f>BK323</f>
        <v>0</v>
      </c>
      <c r="L323" s="143"/>
      <c r="M323" s="148"/>
      <c r="N323" s="149"/>
      <c r="O323" s="149"/>
      <c r="P323" s="150">
        <f>SUM(P324:P336)</f>
        <v>0</v>
      </c>
      <c r="Q323" s="149"/>
      <c r="R323" s="150">
        <f>SUM(R324:R336)</f>
        <v>0.91592249999999997</v>
      </c>
      <c r="S323" s="149"/>
      <c r="T323" s="151">
        <f>SUM(T324:T336)</f>
        <v>0</v>
      </c>
      <c r="AR323" s="144" t="s">
        <v>131</v>
      </c>
      <c r="AT323" s="152" t="s">
        <v>74</v>
      </c>
      <c r="AU323" s="152" t="s">
        <v>83</v>
      </c>
      <c r="AY323" s="144" t="s">
        <v>153</v>
      </c>
      <c r="BK323" s="153">
        <f>SUM(BK324:BK336)</f>
        <v>0</v>
      </c>
    </row>
    <row r="324" spans="1:65" s="2" customFormat="1" ht="21.75" customHeight="1" x14ac:dyDescent="0.25">
      <c r="A324" s="29"/>
      <c r="B324" s="121"/>
      <c r="C324" s="156" t="s">
        <v>835</v>
      </c>
      <c r="D324" s="156" t="s">
        <v>155</v>
      </c>
      <c r="E324" s="157"/>
      <c r="F324" s="158" t="s">
        <v>836</v>
      </c>
      <c r="G324" s="159" t="s">
        <v>316</v>
      </c>
      <c r="H324" s="160">
        <v>8.3000000000000007</v>
      </c>
      <c r="I324" s="161"/>
      <c r="J324" s="160">
        <f t="shared" ref="J324:J336" si="125">ROUND(I324*H324,3)</f>
        <v>0</v>
      </c>
      <c r="K324" s="162"/>
      <c r="L324" s="30"/>
      <c r="M324" s="163" t="s">
        <v>1</v>
      </c>
      <c r="N324" s="164" t="s">
        <v>41</v>
      </c>
      <c r="O324" s="55"/>
      <c r="P324" s="165">
        <f t="shared" ref="P324:P336" si="126">O324*H324</f>
        <v>0</v>
      </c>
      <c r="Q324" s="165">
        <v>3.2000000000000003E-4</v>
      </c>
      <c r="R324" s="165">
        <f t="shared" ref="R324:R336" si="127">Q324*H324</f>
        <v>2.6560000000000004E-3</v>
      </c>
      <c r="S324" s="165">
        <v>0</v>
      </c>
      <c r="T324" s="166">
        <f t="shared" ref="T324:T336" si="128">S324*H324</f>
        <v>0</v>
      </c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R324" s="167" t="s">
        <v>204</v>
      </c>
      <c r="AT324" s="167" t="s">
        <v>155</v>
      </c>
      <c r="AU324" s="167" t="s">
        <v>131</v>
      </c>
      <c r="AY324" s="14" t="s">
        <v>153</v>
      </c>
      <c r="BE324" s="168">
        <f t="shared" ref="BE324:BE336" si="129">IF(N324="základná",J324,0)</f>
        <v>0</v>
      </c>
      <c r="BF324" s="168">
        <f t="shared" ref="BF324:BF336" si="130">IF(N324="znížená",J324,0)</f>
        <v>0</v>
      </c>
      <c r="BG324" s="168">
        <f t="shared" ref="BG324:BG336" si="131">IF(N324="zákl. prenesená",J324,0)</f>
        <v>0</v>
      </c>
      <c r="BH324" s="168">
        <f t="shared" ref="BH324:BH336" si="132">IF(N324="zníž. prenesená",J324,0)</f>
        <v>0</v>
      </c>
      <c r="BI324" s="168">
        <f t="shared" ref="BI324:BI336" si="133">IF(N324="nulová",J324,0)</f>
        <v>0</v>
      </c>
      <c r="BJ324" s="14" t="s">
        <v>131</v>
      </c>
      <c r="BK324" s="169">
        <f t="shared" ref="BK324:BK336" si="134">ROUND(I324*H324,3)</f>
        <v>0</v>
      </c>
      <c r="BL324" s="14" t="s">
        <v>204</v>
      </c>
      <c r="BM324" s="167" t="s">
        <v>837</v>
      </c>
    </row>
    <row r="325" spans="1:65" s="2" customFormat="1" ht="21.75" customHeight="1" x14ac:dyDescent="0.25">
      <c r="A325" s="29"/>
      <c r="B325" s="121"/>
      <c r="C325" s="156" t="s">
        <v>838</v>
      </c>
      <c r="D325" s="156" t="s">
        <v>155</v>
      </c>
      <c r="E325" s="157"/>
      <c r="F325" s="158" t="s">
        <v>839</v>
      </c>
      <c r="G325" s="159" t="s">
        <v>185</v>
      </c>
      <c r="H325" s="160">
        <v>64.739999999999995</v>
      </c>
      <c r="I325" s="161"/>
      <c r="J325" s="160">
        <f t="shared" si="125"/>
        <v>0</v>
      </c>
      <c r="K325" s="162"/>
      <c r="L325" s="30"/>
      <c r="M325" s="163" t="s">
        <v>1</v>
      </c>
      <c r="N325" s="164" t="s">
        <v>41</v>
      </c>
      <c r="O325" s="55"/>
      <c r="P325" s="165">
        <f t="shared" si="126"/>
        <v>0</v>
      </c>
      <c r="Q325" s="165">
        <v>1.03E-2</v>
      </c>
      <c r="R325" s="165">
        <f t="shared" si="127"/>
        <v>0.66682199999999991</v>
      </c>
      <c r="S325" s="165">
        <v>0</v>
      </c>
      <c r="T325" s="166">
        <f t="shared" si="128"/>
        <v>0</v>
      </c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R325" s="167" t="s">
        <v>204</v>
      </c>
      <c r="AT325" s="167" t="s">
        <v>155</v>
      </c>
      <c r="AU325" s="167" t="s">
        <v>131</v>
      </c>
      <c r="AY325" s="14" t="s">
        <v>153</v>
      </c>
      <c r="BE325" s="168">
        <f t="shared" si="129"/>
        <v>0</v>
      </c>
      <c r="BF325" s="168">
        <f t="shared" si="130"/>
        <v>0</v>
      </c>
      <c r="BG325" s="168">
        <f t="shared" si="131"/>
        <v>0</v>
      </c>
      <c r="BH325" s="168">
        <f t="shared" si="132"/>
        <v>0</v>
      </c>
      <c r="BI325" s="168">
        <f t="shared" si="133"/>
        <v>0</v>
      </c>
      <c r="BJ325" s="14" t="s">
        <v>131</v>
      </c>
      <c r="BK325" s="169">
        <f t="shared" si="134"/>
        <v>0</v>
      </c>
      <c r="BL325" s="14" t="s">
        <v>204</v>
      </c>
      <c r="BM325" s="167" t="s">
        <v>840</v>
      </c>
    </row>
    <row r="326" spans="1:65" s="2" customFormat="1" ht="21.75" customHeight="1" x14ac:dyDescent="0.25">
      <c r="A326" s="29"/>
      <c r="B326" s="121"/>
      <c r="C326" s="156" t="s">
        <v>841</v>
      </c>
      <c r="D326" s="156" t="s">
        <v>155</v>
      </c>
      <c r="E326" s="157"/>
      <c r="F326" s="158" t="s">
        <v>842</v>
      </c>
      <c r="G326" s="159" t="s">
        <v>316</v>
      </c>
      <c r="H326" s="160">
        <v>20.3</v>
      </c>
      <c r="I326" s="161"/>
      <c r="J326" s="160">
        <f t="shared" si="125"/>
        <v>0</v>
      </c>
      <c r="K326" s="162"/>
      <c r="L326" s="30"/>
      <c r="M326" s="163" t="s">
        <v>1</v>
      </c>
      <c r="N326" s="164" t="s">
        <v>41</v>
      </c>
      <c r="O326" s="55"/>
      <c r="P326" s="165">
        <f t="shared" si="126"/>
        <v>0</v>
      </c>
      <c r="Q326" s="165">
        <v>4.0499999999999998E-3</v>
      </c>
      <c r="R326" s="165">
        <f t="shared" si="127"/>
        <v>8.2214999999999996E-2</v>
      </c>
      <c r="S326" s="165">
        <v>0</v>
      </c>
      <c r="T326" s="166">
        <f t="shared" si="128"/>
        <v>0</v>
      </c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R326" s="167" t="s">
        <v>204</v>
      </c>
      <c r="AT326" s="167" t="s">
        <v>155</v>
      </c>
      <c r="AU326" s="167" t="s">
        <v>131</v>
      </c>
      <c r="AY326" s="14" t="s">
        <v>153</v>
      </c>
      <c r="BE326" s="168">
        <f t="shared" si="129"/>
        <v>0</v>
      </c>
      <c r="BF326" s="168">
        <f t="shared" si="130"/>
        <v>0</v>
      </c>
      <c r="BG326" s="168">
        <f t="shared" si="131"/>
        <v>0</v>
      </c>
      <c r="BH326" s="168">
        <f t="shared" si="132"/>
        <v>0</v>
      </c>
      <c r="BI326" s="168">
        <f t="shared" si="133"/>
        <v>0</v>
      </c>
      <c r="BJ326" s="14" t="s">
        <v>131</v>
      </c>
      <c r="BK326" s="169">
        <f t="shared" si="134"/>
        <v>0</v>
      </c>
      <c r="BL326" s="14" t="s">
        <v>204</v>
      </c>
      <c r="BM326" s="167" t="s">
        <v>843</v>
      </c>
    </row>
    <row r="327" spans="1:65" s="2" customFormat="1" ht="33" customHeight="1" x14ac:dyDescent="0.25">
      <c r="A327" s="29"/>
      <c r="B327" s="121"/>
      <c r="C327" s="156" t="s">
        <v>844</v>
      </c>
      <c r="D327" s="156" t="s">
        <v>155</v>
      </c>
      <c r="E327" s="157"/>
      <c r="F327" s="158" t="s">
        <v>845</v>
      </c>
      <c r="G327" s="159" t="s">
        <v>185</v>
      </c>
      <c r="H327" s="160">
        <v>64.739999999999995</v>
      </c>
      <c r="I327" s="161"/>
      <c r="J327" s="160">
        <f t="shared" si="125"/>
        <v>0</v>
      </c>
      <c r="K327" s="162"/>
      <c r="L327" s="30"/>
      <c r="M327" s="163" t="s">
        <v>1</v>
      </c>
      <c r="N327" s="164" t="s">
        <v>41</v>
      </c>
      <c r="O327" s="55"/>
      <c r="P327" s="165">
        <f t="shared" si="126"/>
        <v>0</v>
      </c>
      <c r="Q327" s="165">
        <v>4.6999999999999999E-4</v>
      </c>
      <c r="R327" s="165">
        <f t="shared" si="127"/>
        <v>3.0427799999999998E-2</v>
      </c>
      <c r="S327" s="165">
        <v>0</v>
      </c>
      <c r="T327" s="166">
        <f t="shared" si="128"/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67" t="s">
        <v>204</v>
      </c>
      <c r="AT327" s="167" t="s">
        <v>155</v>
      </c>
      <c r="AU327" s="167" t="s">
        <v>131</v>
      </c>
      <c r="AY327" s="14" t="s">
        <v>153</v>
      </c>
      <c r="BE327" s="168">
        <f t="shared" si="129"/>
        <v>0</v>
      </c>
      <c r="BF327" s="168">
        <f t="shared" si="130"/>
        <v>0</v>
      </c>
      <c r="BG327" s="168">
        <f t="shared" si="131"/>
        <v>0</v>
      </c>
      <c r="BH327" s="168">
        <f t="shared" si="132"/>
        <v>0</v>
      </c>
      <c r="BI327" s="168">
        <f t="shared" si="133"/>
        <v>0</v>
      </c>
      <c r="BJ327" s="14" t="s">
        <v>131</v>
      </c>
      <c r="BK327" s="169">
        <f t="shared" si="134"/>
        <v>0</v>
      </c>
      <c r="BL327" s="14" t="s">
        <v>204</v>
      </c>
      <c r="BM327" s="167" t="s">
        <v>846</v>
      </c>
    </row>
    <row r="328" spans="1:65" s="2" customFormat="1" ht="44.25" customHeight="1" x14ac:dyDescent="0.25">
      <c r="A328" s="29"/>
      <c r="B328" s="121"/>
      <c r="C328" s="170" t="s">
        <v>847</v>
      </c>
      <c r="D328" s="170" t="s">
        <v>195</v>
      </c>
      <c r="E328" s="171"/>
      <c r="F328" s="172" t="s">
        <v>848</v>
      </c>
      <c r="G328" s="173" t="s">
        <v>185</v>
      </c>
      <c r="H328" s="174">
        <v>64.739999999999995</v>
      </c>
      <c r="I328" s="175"/>
      <c r="J328" s="174">
        <f t="shared" si="125"/>
        <v>0</v>
      </c>
      <c r="K328" s="176"/>
      <c r="L328" s="177"/>
      <c r="M328" s="178" t="s">
        <v>1</v>
      </c>
      <c r="N328" s="179" t="s">
        <v>41</v>
      </c>
      <c r="O328" s="55"/>
      <c r="P328" s="165">
        <f t="shared" si="126"/>
        <v>0</v>
      </c>
      <c r="Q328" s="165">
        <v>3.8000000000000002E-4</v>
      </c>
      <c r="R328" s="165">
        <f t="shared" si="127"/>
        <v>2.46012E-2</v>
      </c>
      <c r="S328" s="165">
        <v>0</v>
      </c>
      <c r="T328" s="166">
        <f t="shared" si="128"/>
        <v>0</v>
      </c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R328" s="167" t="s">
        <v>253</v>
      </c>
      <c r="AT328" s="167" t="s">
        <v>195</v>
      </c>
      <c r="AU328" s="167" t="s">
        <v>131</v>
      </c>
      <c r="AY328" s="14" t="s">
        <v>153</v>
      </c>
      <c r="BE328" s="168">
        <f t="shared" si="129"/>
        <v>0</v>
      </c>
      <c r="BF328" s="168">
        <f t="shared" si="130"/>
        <v>0</v>
      </c>
      <c r="BG328" s="168">
        <f t="shared" si="131"/>
        <v>0</v>
      </c>
      <c r="BH328" s="168">
        <f t="shared" si="132"/>
        <v>0</v>
      </c>
      <c r="BI328" s="168">
        <f t="shared" si="133"/>
        <v>0</v>
      </c>
      <c r="BJ328" s="14" t="s">
        <v>131</v>
      </c>
      <c r="BK328" s="169">
        <f t="shared" si="134"/>
        <v>0</v>
      </c>
      <c r="BL328" s="14" t="s">
        <v>204</v>
      </c>
      <c r="BM328" s="167" t="s">
        <v>849</v>
      </c>
    </row>
    <row r="329" spans="1:65" s="2" customFormat="1" ht="21.75" customHeight="1" x14ac:dyDescent="0.25">
      <c r="A329" s="29"/>
      <c r="B329" s="121"/>
      <c r="C329" s="156" t="s">
        <v>850</v>
      </c>
      <c r="D329" s="156" t="s">
        <v>155</v>
      </c>
      <c r="E329" s="157"/>
      <c r="F329" s="158" t="s">
        <v>851</v>
      </c>
      <c r="G329" s="159" t="s">
        <v>316</v>
      </c>
      <c r="H329" s="160">
        <v>7.2</v>
      </c>
      <c r="I329" s="161"/>
      <c r="J329" s="160">
        <f t="shared" si="125"/>
        <v>0</v>
      </c>
      <c r="K329" s="162"/>
      <c r="L329" s="30"/>
      <c r="M329" s="163" t="s">
        <v>1</v>
      </c>
      <c r="N329" s="164" t="s">
        <v>41</v>
      </c>
      <c r="O329" s="55"/>
      <c r="P329" s="165">
        <f t="shared" si="126"/>
        <v>0</v>
      </c>
      <c r="Q329" s="165">
        <v>2.2599999999999999E-3</v>
      </c>
      <c r="R329" s="165">
        <f t="shared" si="127"/>
        <v>1.6271999999999998E-2</v>
      </c>
      <c r="S329" s="165">
        <v>0</v>
      </c>
      <c r="T329" s="166">
        <f t="shared" si="128"/>
        <v>0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R329" s="167" t="s">
        <v>204</v>
      </c>
      <c r="AT329" s="167" t="s">
        <v>155</v>
      </c>
      <c r="AU329" s="167" t="s">
        <v>131</v>
      </c>
      <c r="AY329" s="14" t="s">
        <v>153</v>
      </c>
      <c r="BE329" s="168">
        <f t="shared" si="129"/>
        <v>0</v>
      </c>
      <c r="BF329" s="168">
        <f t="shared" si="130"/>
        <v>0</v>
      </c>
      <c r="BG329" s="168">
        <f t="shared" si="131"/>
        <v>0</v>
      </c>
      <c r="BH329" s="168">
        <f t="shared" si="132"/>
        <v>0</v>
      </c>
      <c r="BI329" s="168">
        <f t="shared" si="133"/>
        <v>0</v>
      </c>
      <c r="BJ329" s="14" t="s">
        <v>131</v>
      </c>
      <c r="BK329" s="169">
        <f t="shared" si="134"/>
        <v>0</v>
      </c>
      <c r="BL329" s="14" t="s">
        <v>204</v>
      </c>
      <c r="BM329" s="167" t="s">
        <v>852</v>
      </c>
    </row>
    <row r="330" spans="1:65" s="2" customFormat="1" ht="21.75" customHeight="1" x14ac:dyDescent="0.25">
      <c r="A330" s="29"/>
      <c r="B330" s="121"/>
      <c r="C330" s="156" t="s">
        <v>853</v>
      </c>
      <c r="D330" s="156" t="s">
        <v>155</v>
      </c>
      <c r="E330" s="157"/>
      <c r="F330" s="158" t="s">
        <v>854</v>
      </c>
      <c r="G330" s="159" t="s">
        <v>316</v>
      </c>
      <c r="H330" s="160">
        <v>20.399999999999999</v>
      </c>
      <c r="I330" s="161"/>
      <c r="J330" s="160">
        <f t="shared" si="125"/>
        <v>0</v>
      </c>
      <c r="K330" s="162"/>
      <c r="L330" s="30"/>
      <c r="M330" s="163" t="s">
        <v>1</v>
      </c>
      <c r="N330" s="164" t="s">
        <v>41</v>
      </c>
      <c r="O330" s="55"/>
      <c r="P330" s="165">
        <f t="shared" si="126"/>
        <v>0</v>
      </c>
      <c r="Q330" s="165">
        <v>3.62E-3</v>
      </c>
      <c r="R330" s="165">
        <f t="shared" si="127"/>
        <v>7.3847999999999997E-2</v>
      </c>
      <c r="S330" s="165">
        <v>0</v>
      </c>
      <c r="T330" s="166">
        <f t="shared" si="128"/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67" t="s">
        <v>204</v>
      </c>
      <c r="AT330" s="167" t="s">
        <v>155</v>
      </c>
      <c r="AU330" s="167" t="s">
        <v>131</v>
      </c>
      <c r="AY330" s="14" t="s">
        <v>153</v>
      </c>
      <c r="BE330" s="168">
        <f t="shared" si="129"/>
        <v>0</v>
      </c>
      <c r="BF330" s="168">
        <f t="shared" si="130"/>
        <v>0</v>
      </c>
      <c r="BG330" s="168">
        <f t="shared" si="131"/>
        <v>0</v>
      </c>
      <c r="BH330" s="168">
        <f t="shared" si="132"/>
        <v>0</v>
      </c>
      <c r="BI330" s="168">
        <f t="shared" si="133"/>
        <v>0</v>
      </c>
      <c r="BJ330" s="14" t="s">
        <v>131</v>
      </c>
      <c r="BK330" s="169">
        <f t="shared" si="134"/>
        <v>0</v>
      </c>
      <c r="BL330" s="14" t="s">
        <v>204</v>
      </c>
      <c r="BM330" s="167" t="s">
        <v>855</v>
      </c>
    </row>
    <row r="331" spans="1:65" s="2" customFormat="1" ht="21.75" customHeight="1" x14ac:dyDescent="0.25">
      <c r="A331" s="29"/>
      <c r="B331" s="121"/>
      <c r="C331" s="156" t="s">
        <v>856</v>
      </c>
      <c r="D331" s="156" t="s">
        <v>155</v>
      </c>
      <c r="E331" s="157"/>
      <c r="F331" s="158" t="s">
        <v>857</v>
      </c>
      <c r="G331" s="159" t="s">
        <v>316</v>
      </c>
      <c r="H331" s="160">
        <v>2.75</v>
      </c>
      <c r="I331" s="161"/>
      <c r="J331" s="160">
        <f t="shared" si="125"/>
        <v>0</v>
      </c>
      <c r="K331" s="162"/>
      <c r="L331" s="30"/>
      <c r="M331" s="163" t="s">
        <v>1</v>
      </c>
      <c r="N331" s="164" t="s">
        <v>41</v>
      </c>
      <c r="O331" s="55"/>
      <c r="P331" s="165">
        <f t="shared" si="126"/>
        <v>0</v>
      </c>
      <c r="Q331" s="165">
        <v>2.1099999999999999E-3</v>
      </c>
      <c r="R331" s="165">
        <f t="shared" si="127"/>
        <v>5.8024999999999995E-3</v>
      </c>
      <c r="S331" s="165">
        <v>0</v>
      </c>
      <c r="T331" s="166">
        <f t="shared" si="128"/>
        <v>0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R331" s="167" t="s">
        <v>204</v>
      </c>
      <c r="AT331" s="167" t="s">
        <v>155</v>
      </c>
      <c r="AU331" s="167" t="s">
        <v>131</v>
      </c>
      <c r="AY331" s="14" t="s">
        <v>153</v>
      </c>
      <c r="BE331" s="168">
        <f t="shared" si="129"/>
        <v>0</v>
      </c>
      <c r="BF331" s="168">
        <f t="shared" si="130"/>
        <v>0</v>
      </c>
      <c r="BG331" s="168">
        <f t="shared" si="131"/>
        <v>0</v>
      </c>
      <c r="BH331" s="168">
        <f t="shared" si="132"/>
        <v>0</v>
      </c>
      <c r="BI331" s="168">
        <f t="shared" si="133"/>
        <v>0</v>
      </c>
      <c r="BJ331" s="14" t="s">
        <v>131</v>
      </c>
      <c r="BK331" s="169">
        <f t="shared" si="134"/>
        <v>0</v>
      </c>
      <c r="BL331" s="14" t="s">
        <v>204</v>
      </c>
      <c r="BM331" s="167" t="s">
        <v>858</v>
      </c>
    </row>
    <row r="332" spans="1:65" s="2" customFormat="1" ht="21.75" customHeight="1" x14ac:dyDescent="0.25">
      <c r="A332" s="29"/>
      <c r="B332" s="121"/>
      <c r="C332" s="156" t="s">
        <v>859</v>
      </c>
      <c r="D332" s="156" t="s">
        <v>155</v>
      </c>
      <c r="E332" s="157"/>
      <c r="F332" s="158" t="s">
        <v>860</v>
      </c>
      <c r="G332" s="159" t="s">
        <v>340</v>
      </c>
      <c r="H332" s="160">
        <v>3</v>
      </c>
      <c r="I332" s="161"/>
      <c r="J332" s="160">
        <f t="shared" si="125"/>
        <v>0</v>
      </c>
      <c r="K332" s="162"/>
      <c r="L332" s="30"/>
      <c r="M332" s="163" t="s">
        <v>1</v>
      </c>
      <c r="N332" s="164" t="s">
        <v>41</v>
      </c>
      <c r="O332" s="55"/>
      <c r="P332" s="165">
        <f t="shared" si="126"/>
        <v>0</v>
      </c>
      <c r="Q332" s="165">
        <v>4.2000000000000002E-4</v>
      </c>
      <c r="R332" s="165">
        <f t="shared" si="127"/>
        <v>1.2600000000000001E-3</v>
      </c>
      <c r="S332" s="165">
        <v>0</v>
      </c>
      <c r="T332" s="166">
        <f t="shared" si="128"/>
        <v>0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R332" s="167" t="s">
        <v>204</v>
      </c>
      <c r="AT332" s="167" t="s">
        <v>155</v>
      </c>
      <c r="AU332" s="167" t="s">
        <v>131</v>
      </c>
      <c r="AY332" s="14" t="s">
        <v>153</v>
      </c>
      <c r="BE332" s="168">
        <f t="shared" si="129"/>
        <v>0</v>
      </c>
      <c r="BF332" s="168">
        <f t="shared" si="130"/>
        <v>0</v>
      </c>
      <c r="BG332" s="168">
        <f t="shared" si="131"/>
        <v>0</v>
      </c>
      <c r="BH332" s="168">
        <f t="shared" si="132"/>
        <v>0</v>
      </c>
      <c r="BI332" s="168">
        <f t="shared" si="133"/>
        <v>0</v>
      </c>
      <c r="BJ332" s="14" t="s">
        <v>131</v>
      </c>
      <c r="BK332" s="169">
        <f t="shared" si="134"/>
        <v>0</v>
      </c>
      <c r="BL332" s="14" t="s">
        <v>204</v>
      </c>
      <c r="BM332" s="167" t="s">
        <v>861</v>
      </c>
    </row>
    <row r="333" spans="1:65" s="2" customFormat="1" ht="21.75" customHeight="1" x14ac:dyDescent="0.25">
      <c r="A333" s="29"/>
      <c r="B333" s="121"/>
      <c r="C333" s="156" t="s">
        <v>862</v>
      </c>
      <c r="D333" s="156" t="s">
        <v>155</v>
      </c>
      <c r="E333" s="157"/>
      <c r="F333" s="158" t="s">
        <v>863</v>
      </c>
      <c r="G333" s="159" t="s">
        <v>340</v>
      </c>
      <c r="H333" s="160">
        <v>1</v>
      </c>
      <c r="I333" s="161"/>
      <c r="J333" s="160">
        <f t="shared" si="125"/>
        <v>0</v>
      </c>
      <c r="K333" s="162"/>
      <c r="L333" s="30"/>
      <c r="M333" s="163" t="s">
        <v>1</v>
      </c>
      <c r="N333" s="164" t="s">
        <v>41</v>
      </c>
      <c r="O333" s="55"/>
      <c r="P333" s="165">
        <f t="shared" si="126"/>
        <v>0</v>
      </c>
      <c r="Q333" s="165">
        <v>4.2000000000000002E-4</v>
      </c>
      <c r="R333" s="165">
        <f t="shared" si="127"/>
        <v>4.2000000000000002E-4</v>
      </c>
      <c r="S333" s="165">
        <v>0</v>
      </c>
      <c r="T333" s="166">
        <f t="shared" si="128"/>
        <v>0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R333" s="167" t="s">
        <v>204</v>
      </c>
      <c r="AT333" s="167" t="s">
        <v>155</v>
      </c>
      <c r="AU333" s="167" t="s">
        <v>131</v>
      </c>
      <c r="AY333" s="14" t="s">
        <v>153</v>
      </c>
      <c r="BE333" s="168">
        <f t="shared" si="129"/>
        <v>0</v>
      </c>
      <c r="BF333" s="168">
        <f t="shared" si="130"/>
        <v>0</v>
      </c>
      <c r="BG333" s="168">
        <f t="shared" si="131"/>
        <v>0</v>
      </c>
      <c r="BH333" s="168">
        <f t="shared" si="132"/>
        <v>0</v>
      </c>
      <c r="BI333" s="168">
        <f t="shared" si="133"/>
        <v>0</v>
      </c>
      <c r="BJ333" s="14" t="s">
        <v>131</v>
      </c>
      <c r="BK333" s="169">
        <f t="shared" si="134"/>
        <v>0</v>
      </c>
      <c r="BL333" s="14" t="s">
        <v>204</v>
      </c>
      <c r="BM333" s="167" t="s">
        <v>864</v>
      </c>
    </row>
    <row r="334" spans="1:65" s="2" customFormat="1" ht="21.75" customHeight="1" x14ac:dyDescent="0.25">
      <c r="A334" s="29"/>
      <c r="B334" s="121"/>
      <c r="C334" s="156" t="s">
        <v>865</v>
      </c>
      <c r="D334" s="156" t="s">
        <v>155</v>
      </c>
      <c r="E334" s="157"/>
      <c r="F334" s="158" t="s">
        <v>866</v>
      </c>
      <c r="G334" s="159" t="s">
        <v>316</v>
      </c>
      <c r="H334" s="160">
        <v>8.3000000000000007</v>
      </c>
      <c r="I334" s="161"/>
      <c r="J334" s="160">
        <f t="shared" si="125"/>
        <v>0</v>
      </c>
      <c r="K334" s="162"/>
      <c r="L334" s="30"/>
      <c r="M334" s="163" t="s">
        <v>1</v>
      </c>
      <c r="N334" s="164" t="s">
        <v>41</v>
      </c>
      <c r="O334" s="55"/>
      <c r="P334" s="165">
        <f t="shared" si="126"/>
        <v>0</v>
      </c>
      <c r="Q334" s="165">
        <v>1.3600000000000001E-3</v>
      </c>
      <c r="R334" s="165">
        <f t="shared" si="127"/>
        <v>1.1288000000000001E-2</v>
      </c>
      <c r="S334" s="165">
        <v>0</v>
      </c>
      <c r="T334" s="166">
        <f t="shared" si="128"/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67" t="s">
        <v>204</v>
      </c>
      <c r="AT334" s="167" t="s">
        <v>155</v>
      </c>
      <c r="AU334" s="167" t="s">
        <v>131</v>
      </c>
      <c r="AY334" s="14" t="s">
        <v>153</v>
      </c>
      <c r="BE334" s="168">
        <f t="shared" si="129"/>
        <v>0</v>
      </c>
      <c r="BF334" s="168">
        <f t="shared" si="130"/>
        <v>0</v>
      </c>
      <c r="BG334" s="168">
        <f t="shared" si="131"/>
        <v>0</v>
      </c>
      <c r="BH334" s="168">
        <f t="shared" si="132"/>
        <v>0</v>
      </c>
      <c r="BI334" s="168">
        <f t="shared" si="133"/>
        <v>0</v>
      </c>
      <c r="BJ334" s="14" t="s">
        <v>131</v>
      </c>
      <c r="BK334" s="169">
        <f t="shared" si="134"/>
        <v>0</v>
      </c>
      <c r="BL334" s="14" t="s">
        <v>204</v>
      </c>
      <c r="BM334" s="167" t="s">
        <v>867</v>
      </c>
    </row>
    <row r="335" spans="1:65" s="2" customFormat="1" ht="21.75" customHeight="1" x14ac:dyDescent="0.25">
      <c r="A335" s="29"/>
      <c r="B335" s="121"/>
      <c r="C335" s="156" t="s">
        <v>868</v>
      </c>
      <c r="D335" s="156" t="s">
        <v>155</v>
      </c>
      <c r="E335" s="157"/>
      <c r="F335" s="158" t="s">
        <v>869</v>
      </c>
      <c r="G335" s="159" t="s">
        <v>340</v>
      </c>
      <c r="H335" s="160">
        <v>1</v>
      </c>
      <c r="I335" s="161"/>
      <c r="J335" s="160">
        <f t="shared" si="125"/>
        <v>0</v>
      </c>
      <c r="K335" s="162"/>
      <c r="L335" s="30"/>
      <c r="M335" s="163" t="s">
        <v>1</v>
      </c>
      <c r="N335" s="164" t="s">
        <v>41</v>
      </c>
      <c r="O335" s="55"/>
      <c r="P335" s="165">
        <f t="shared" si="126"/>
        <v>0</v>
      </c>
      <c r="Q335" s="165">
        <v>3.1E-4</v>
      </c>
      <c r="R335" s="165">
        <f t="shared" si="127"/>
        <v>3.1E-4</v>
      </c>
      <c r="S335" s="165">
        <v>0</v>
      </c>
      <c r="T335" s="166">
        <f t="shared" si="128"/>
        <v>0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R335" s="167" t="s">
        <v>204</v>
      </c>
      <c r="AT335" s="167" t="s">
        <v>155</v>
      </c>
      <c r="AU335" s="167" t="s">
        <v>131</v>
      </c>
      <c r="AY335" s="14" t="s">
        <v>153</v>
      </c>
      <c r="BE335" s="168">
        <f t="shared" si="129"/>
        <v>0</v>
      </c>
      <c r="BF335" s="168">
        <f t="shared" si="130"/>
        <v>0</v>
      </c>
      <c r="BG335" s="168">
        <f t="shared" si="131"/>
        <v>0</v>
      </c>
      <c r="BH335" s="168">
        <f t="shared" si="132"/>
        <v>0</v>
      </c>
      <c r="BI335" s="168">
        <f t="shared" si="133"/>
        <v>0</v>
      </c>
      <c r="BJ335" s="14" t="s">
        <v>131</v>
      </c>
      <c r="BK335" s="169">
        <f t="shared" si="134"/>
        <v>0</v>
      </c>
      <c r="BL335" s="14" t="s">
        <v>204</v>
      </c>
      <c r="BM335" s="167" t="s">
        <v>870</v>
      </c>
    </row>
    <row r="336" spans="1:65" s="2" customFormat="1" ht="21.75" customHeight="1" x14ac:dyDescent="0.25">
      <c r="A336" s="29"/>
      <c r="B336" s="121"/>
      <c r="C336" s="156" t="s">
        <v>871</v>
      </c>
      <c r="D336" s="156" t="s">
        <v>155</v>
      </c>
      <c r="E336" s="157"/>
      <c r="F336" s="158" t="s">
        <v>322</v>
      </c>
      <c r="G336" s="159" t="s">
        <v>311</v>
      </c>
      <c r="H336" s="161"/>
      <c r="I336" s="161"/>
      <c r="J336" s="160">
        <f t="shared" si="125"/>
        <v>0</v>
      </c>
      <c r="K336" s="162"/>
      <c r="L336" s="30"/>
      <c r="M336" s="163" t="s">
        <v>1</v>
      </c>
      <c r="N336" s="164" t="s">
        <v>41</v>
      </c>
      <c r="O336" s="55"/>
      <c r="P336" s="165">
        <f t="shared" si="126"/>
        <v>0</v>
      </c>
      <c r="Q336" s="165">
        <v>0</v>
      </c>
      <c r="R336" s="165">
        <f t="shared" si="127"/>
        <v>0</v>
      </c>
      <c r="S336" s="165">
        <v>0</v>
      </c>
      <c r="T336" s="166">
        <f t="shared" si="128"/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67" t="s">
        <v>204</v>
      </c>
      <c r="AT336" s="167" t="s">
        <v>155</v>
      </c>
      <c r="AU336" s="167" t="s">
        <v>131</v>
      </c>
      <c r="AY336" s="14" t="s">
        <v>153</v>
      </c>
      <c r="BE336" s="168">
        <f t="shared" si="129"/>
        <v>0</v>
      </c>
      <c r="BF336" s="168">
        <f t="shared" si="130"/>
        <v>0</v>
      </c>
      <c r="BG336" s="168">
        <f t="shared" si="131"/>
        <v>0</v>
      </c>
      <c r="BH336" s="168">
        <f t="shared" si="132"/>
        <v>0</v>
      </c>
      <c r="BI336" s="168">
        <f t="shared" si="133"/>
        <v>0</v>
      </c>
      <c r="BJ336" s="14" t="s">
        <v>131</v>
      </c>
      <c r="BK336" s="169">
        <f t="shared" si="134"/>
        <v>0</v>
      </c>
      <c r="BL336" s="14" t="s">
        <v>204</v>
      </c>
      <c r="BM336" s="167" t="s">
        <v>872</v>
      </c>
    </row>
    <row r="337" spans="1:65" s="12" customFormat="1" ht="22.95" customHeight="1" x14ac:dyDescent="0.3">
      <c r="B337" s="143"/>
      <c r="D337" s="144" t="s">
        <v>74</v>
      </c>
      <c r="E337" s="154"/>
      <c r="F337" s="154" t="s">
        <v>873</v>
      </c>
      <c r="I337" s="146"/>
      <c r="J337" s="155">
        <f>BK337</f>
        <v>0</v>
      </c>
      <c r="L337" s="143"/>
      <c r="M337" s="148"/>
      <c r="N337" s="149"/>
      <c r="O337" s="149"/>
      <c r="P337" s="150">
        <f>SUM(P338:P355)</f>
        <v>0</v>
      </c>
      <c r="Q337" s="149"/>
      <c r="R337" s="150">
        <f>SUM(R338:R355)</f>
        <v>3.229546</v>
      </c>
      <c r="S337" s="149"/>
      <c r="T337" s="151">
        <f>SUM(T338:T355)</f>
        <v>0.52800000000000002</v>
      </c>
      <c r="AR337" s="144" t="s">
        <v>131</v>
      </c>
      <c r="AT337" s="152" t="s">
        <v>74</v>
      </c>
      <c r="AU337" s="152" t="s">
        <v>83</v>
      </c>
      <c r="AY337" s="144" t="s">
        <v>153</v>
      </c>
      <c r="BK337" s="153">
        <f>SUM(BK338:BK355)</f>
        <v>0</v>
      </c>
    </row>
    <row r="338" spans="1:65" s="2" customFormat="1" ht="16.5" customHeight="1" x14ac:dyDescent="0.25">
      <c r="A338" s="29"/>
      <c r="B338" s="121"/>
      <c r="C338" s="156" t="s">
        <v>415</v>
      </c>
      <c r="D338" s="156" t="s">
        <v>155</v>
      </c>
      <c r="E338" s="157"/>
      <c r="F338" s="158" t="s">
        <v>874</v>
      </c>
      <c r="G338" s="159" t="s">
        <v>316</v>
      </c>
      <c r="H338" s="160">
        <v>25.7</v>
      </c>
      <c r="I338" s="161"/>
      <c r="J338" s="160">
        <f t="shared" ref="J338:J355" si="135">ROUND(I338*H338,3)</f>
        <v>0</v>
      </c>
      <c r="K338" s="162"/>
      <c r="L338" s="30"/>
      <c r="M338" s="163" t="s">
        <v>1</v>
      </c>
      <c r="N338" s="164" t="s">
        <v>41</v>
      </c>
      <c r="O338" s="55"/>
      <c r="P338" s="165">
        <f t="shared" ref="P338:P355" si="136">O338*H338</f>
        <v>0</v>
      </c>
      <c r="Q338" s="165">
        <v>1.8000000000000001E-4</v>
      </c>
      <c r="R338" s="165">
        <f t="shared" ref="R338:R355" si="137">Q338*H338</f>
        <v>4.6259999999999999E-3</v>
      </c>
      <c r="S338" s="165">
        <v>0</v>
      </c>
      <c r="T338" s="166">
        <f t="shared" ref="T338:T355" si="138">S338*H338</f>
        <v>0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R338" s="167" t="s">
        <v>204</v>
      </c>
      <c r="AT338" s="167" t="s">
        <v>155</v>
      </c>
      <c r="AU338" s="167" t="s">
        <v>131</v>
      </c>
      <c r="AY338" s="14" t="s">
        <v>153</v>
      </c>
      <c r="BE338" s="168">
        <f t="shared" ref="BE338:BE355" si="139">IF(N338="základná",J338,0)</f>
        <v>0</v>
      </c>
      <c r="BF338" s="168">
        <f t="shared" ref="BF338:BF355" si="140">IF(N338="znížená",J338,0)</f>
        <v>0</v>
      </c>
      <c r="BG338" s="168">
        <f t="shared" ref="BG338:BG355" si="141">IF(N338="zákl. prenesená",J338,0)</f>
        <v>0</v>
      </c>
      <c r="BH338" s="168">
        <f t="shared" ref="BH338:BH355" si="142">IF(N338="zníž. prenesená",J338,0)</f>
        <v>0</v>
      </c>
      <c r="BI338" s="168">
        <f t="shared" ref="BI338:BI355" si="143">IF(N338="nulová",J338,0)</f>
        <v>0</v>
      </c>
      <c r="BJ338" s="14" t="s">
        <v>131</v>
      </c>
      <c r="BK338" s="169">
        <f t="shared" ref="BK338:BK355" si="144">ROUND(I338*H338,3)</f>
        <v>0</v>
      </c>
      <c r="BL338" s="14" t="s">
        <v>204</v>
      </c>
      <c r="BM338" s="167" t="s">
        <v>875</v>
      </c>
    </row>
    <row r="339" spans="1:65" s="2" customFormat="1" ht="21.75" customHeight="1" x14ac:dyDescent="0.25">
      <c r="A339" s="29"/>
      <c r="B339" s="121"/>
      <c r="C339" s="170" t="s">
        <v>876</v>
      </c>
      <c r="D339" s="170" t="s">
        <v>195</v>
      </c>
      <c r="E339" s="171"/>
      <c r="F339" s="172" t="s">
        <v>877</v>
      </c>
      <c r="G339" s="173" t="s">
        <v>340</v>
      </c>
      <c r="H339" s="174">
        <v>2</v>
      </c>
      <c r="I339" s="175"/>
      <c r="J339" s="174">
        <f t="shared" si="135"/>
        <v>0</v>
      </c>
      <c r="K339" s="176"/>
      <c r="L339" s="177"/>
      <c r="M339" s="178" t="s">
        <v>1</v>
      </c>
      <c r="N339" s="179" t="s">
        <v>41</v>
      </c>
      <c r="O339" s="55"/>
      <c r="P339" s="165">
        <f t="shared" si="136"/>
        <v>0</v>
      </c>
      <c r="Q339" s="165">
        <v>0.13200000000000001</v>
      </c>
      <c r="R339" s="165">
        <f t="shared" si="137"/>
        <v>0.26400000000000001</v>
      </c>
      <c r="S339" s="165">
        <v>0</v>
      </c>
      <c r="T339" s="166">
        <f t="shared" si="138"/>
        <v>0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R339" s="167" t="s">
        <v>253</v>
      </c>
      <c r="AT339" s="167" t="s">
        <v>195</v>
      </c>
      <c r="AU339" s="167" t="s">
        <v>131</v>
      </c>
      <c r="AY339" s="14" t="s">
        <v>153</v>
      </c>
      <c r="BE339" s="168">
        <f t="shared" si="139"/>
        <v>0</v>
      </c>
      <c r="BF339" s="168">
        <f t="shared" si="140"/>
        <v>0</v>
      </c>
      <c r="BG339" s="168">
        <f t="shared" si="141"/>
        <v>0</v>
      </c>
      <c r="BH339" s="168">
        <f t="shared" si="142"/>
        <v>0</v>
      </c>
      <c r="BI339" s="168">
        <f t="shared" si="143"/>
        <v>0</v>
      </c>
      <c r="BJ339" s="14" t="s">
        <v>131</v>
      </c>
      <c r="BK339" s="169">
        <f t="shared" si="144"/>
        <v>0</v>
      </c>
      <c r="BL339" s="14" t="s">
        <v>204</v>
      </c>
      <c r="BM339" s="167" t="s">
        <v>878</v>
      </c>
    </row>
    <row r="340" spans="1:65" s="2" customFormat="1" ht="33" customHeight="1" x14ac:dyDescent="0.25">
      <c r="A340" s="29"/>
      <c r="B340" s="121"/>
      <c r="C340" s="170" t="s">
        <v>879</v>
      </c>
      <c r="D340" s="170" t="s">
        <v>195</v>
      </c>
      <c r="E340" s="171"/>
      <c r="F340" s="172" t="s">
        <v>880</v>
      </c>
      <c r="G340" s="173" t="s">
        <v>340</v>
      </c>
      <c r="H340" s="174">
        <v>1</v>
      </c>
      <c r="I340" s="175"/>
      <c r="J340" s="174">
        <f t="shared" si="135"/>
        <v>0</v>
      </c>
      <c r="K340" s="176"/>
      <c r="L340" s="177"/>
      <c r="M340" s="178" t="s">
        <v>1</v>
      </c>
      <c r="N340" s="179" t="s">
        <v>41</v>
      </c>
      <c r="O340" s="55"/>
      <c r="P340" s="165">
        <f t="shared" si="136"/>
        <v>0</v>
      </c>
      <c r="Q340" s="165">
        <v>7.6999999999999999E-2</v>
      </c>
      <c r="R340" s="165">
        <f t="shared" si="137"/>
        <v>7.6999999999999999E-2</v>
      </c>
      <c r="S340" s="165">
        <v>0</v>
      </c>
      <c r="T340" s="166">
        <f t="shared" si="138"/>
        <v>0</v>
      </c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R340" s="167" t="s">
        <v>253</v>
      </c>
      <c r="AT340" s="167" t="s">
        <v>195</v>
      </c>
      <c r="AU340" s="167" t="s">
        <v>131</v>
      </c>
      <c r="AY340" s="14" t="s">
        <v>153</v>
      </c>
      <c r="BE340" s="168">
        <f t="shared" si="139"/>
        <v>0</v>
      </c>
      <c r="BF340" s="168">
        <f t="shared" si="140"/>
        <v>0</v>
      </c>
      <c r="BG340" s="168">
        <f t="shared" si="141"/>
        <v>0</v>
      </c>
      <c r="BH340" s="168">
        <f t="shared" si="142"/>
        <v>0</v>
      </c>
      <c r="BI340" s="168">
        <f t="shared" si="143"/>
        <v>0</v>
      </c>
      <c r="BJ340" s="14" t="s">
        <v>131</v>
      </c>
      <c r="BK340" s="169">
        <f t="shared" si="144"/>
        <v>0</v>
      </c>
      <c r="BL340" s="14" t="s">
        <v>204</v>
      </c>
      <c r="BM340" s="167" t="s">
        <v>881</v>
      </c>
    </row>
    <row r="341" spans="1:65" s="2" customFormat="1" ht="21.75" customHeight="1" x14ac:dyDescent="0.25">
      <c r="A341" s="29"/>
      <c r="B341" s="121"/>
      <c r="C341" s="170" t="s">
        <v>882</v>
      </c>
      <c r="D341" s="170" t="s">
        <v>195</v>
      </c>
      <c r="E341" s="171"/>
      <c r="F341" s="172" t="s">
        <v>883</v>
      </c>
      <c r="G341" s="173" t="s">
        <v>340</v>
      </c>
      <c r="H341" s="174">
        <v>1</v>
      </c>
      <c r="I341" s="175"/>
      <c r="J341" s="174">
        <f t="shared" si="135"/>
        <v>0</v>
      </c>
      <c r="K341" s="176"/>
      <c r="L341" s="177"/>
      <c r="M341" s="178" t="s">
        <v>1</v>
      </c>
      <c r="N341" s="179" t="s">
        <v>41</v>
      </c>
      <c r="O341" s="55"/>
      <c r="P341" s="165">
        <f t="shared" si="136"/>
        <v>0</v>
      </c>
      <c r="Q341" s="165">
        <v>3.5999999999999997E-2</v>
      </c>
      <c r="R341" s="165">
        <f t="shared" si="137"/>
        <v>3.5999999999999997E-2</v>
      </c>
      <c r="S341" s="165">
        <v>0</v>
      </c>
      <c r="T341" s="166">
        <f t="shared" si="138"/>
        <v>0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R341" s="167" t="s">
        <v>253</v>
      </c>
      <c r="AT341" s="167" t="s">
        <v>195</v>
      </c>
      <c r="AU341" s="167" t="s">
        <v>131</v>
      </c>
      <c r="AY341" s="14" t="s">
        <v>153</v>
      </c>
      <c r="BE341" s="168">
        <f t="shared" si="139"/>
        <v>0</v>
      </c>
      <c r="BF341" s="168">
        <f t="shared" si="140"/>
        <v>0</v>
      </c>
      <c r="BG341" s="168">
        <f t="shared" si="141"/>
        <v>0</v>
      </c>
      <c r="BH341" s="168">
        <f t="shared" si="142"/>
        <v>0</v>
      </c>
      <c r="BI341" s="168">
        <f t="shared" si="143"/>
        <v>0</v>
      </c>
      <c r="BJ341" s="14" t="s">
        <v>131</v>
      </c>
      <c r="BK341" s="169">
        <f t="shared" si="144"/>
        <v>0</v>
      </c>
      <c r="BL341" s="14" t="s">
        <v>204</v>
      </c>
      <c r="BM341" s="167" t="s">
        <v>884</v>
      </c>
    </row>
    <row r="342" spans="1:65" s="2" customFormat="1" ht="21.75" customHeight="1" x14ac:dyDescent="0.25">
      <c r="A342" s="29"/>
      <c r="B342" s="121"/>
      <c r="C342" s="170" t="s">
        <v>885</v>
      </c>
      <c r="D342" s="170" t="s">
        <v>195</v>
      </c>
      <c r="E342" s="171"/>
      <c r="F342" s="172" t="s">
        <v>886</v>
      </c>
      <c r="G342" s="173" t="s">
        <v>340</v>
      </c>
      <c r="H342" s="174">
        <v>2</v>
      </c>
      <c r="I342" s="175"/>
      <c r="J342" s="174">
        <f t="shared" si="135"/>
        <v>0</v>
      </c>
      <c r="K342" s="176"/>
      <c r="L342" s="177"/>
      <c r="M342" s="178" t="s">
        <v>1</v>
      </c>
      <c r="N342" s="179" t="s">
        <v>41</v>
      </c>
      <c r="O342" s="55"/>
      <c r="P342" s="165">
        <f t="shared" si="136"/>
        <v>0</v>
      </c>
      <c r="Q342" s="165">
        <v>2.4E-2</v>
      </c>
      <c r="R342" s="165">
        <f t="shared" si="137"/>
        <v>4.8000000000000001E-2</v>
      </c>
      <c r="S342" s="165">
        <v>0</v>
      </c>
      <c r="T342" s="166">
        <f t="shared" si="138"/>
        <v>0</v>
      </c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R342" s="167" t="s">
        <v>253</v>
      </c>
      <c r="AT342" s="167" t="s">
        <v>195</v>
      </c>
      <c r="AU342" s="167" t="s">
        <v>131</v>
      </c>
      <c r="AY342" s="14" t="s">
        <v>153</v>
      </c>
      <c r="BE342" s="168">
        <f t="shared" si="139"/>
        <v>0</v>
      </c>
      <c r="BF342" s="168">
        <f t="shared" si="140"/>
        <v>0</v>
      </c>
      <c r="BG342" s="168">
        <f t="shared" si="141"/>
        <v>0</v>
      </c>
      <c r="BH342" s="168">
        <f t="shared" si="142"/>
        <v>0</v>
      </c>
      <c r="BI342" s="168">
        <f t="shared" si="143"/>
        <v>0</v>
      </c>
      <c r="BJ342" s="14" t="s">
        <v>131</v>
      </c>
      <c r="BK342" s="169">
        <f t="shared" si="144"/>
        <v>0</v>
      </c>
      <c r="BL342" s="14" t="s">
        <v>204</v>
      </c>
      <c r="BM342" s="167" t="s">
        <v>887</v>
      </c>
    </row>
    <row r="343" spans="1:65" s="2" customFormat="1" ht="16.5" customHeight="1" x14ac:dyDescent="0.25">
      <c r="A343" s="29"/>
      <c r="B343" s="121"/>
      <c r="C343" s="170" t="s">
        <v>428</v>
      </c>
      <c r="D343" s="170" t="s">
        <v>195</v>
      </c>
      <c r="E343" s="171"/>
      <c r="F343" s="172" t="s">
        <v>888</v>
      </c>
      <c r="G343" s="173" t="s">
        <v>340</v>
      </c>
      <c r="H343" s="174">
        <v>1</v>
      </c>
      <c r="I343" s="175"/>
      <c r="J343" s="174">
        <f t="shared" si="135"/>
        <v>0</v>
      </c>
      <c r="K343" s="176"/>
      <c r="L343" s="177"/>
      <c r="M343" s="178" t="s">
        <v>1</v>
      </c>
      <c r="N343" s="179" t="s">
        <v>41</v>
      </c>
      <c r="O343" s="55"/>
      <c r="P343" s="165">
        <f t="shared" si="136"/>
        <v>0</v>
      </c>
      <c r="Q343" s="165">
        <v>4.6019999999999998E-2</v>
      </c>
      <c r="R343" s="165">
        <f t="shared" si="137"/>
        <v>4.6019999999999998E-2</v>
      </c>
      <c r="S343" s="165">
        <v>0</v>
      </c>
      <c r="T343" s="166">
        <f t="shared" si="138"/>
        <v>0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R343" s="167" t="s">
        <v>253</v>
      </c>
      <c r="AT343" s="167" t="s">
        <v>195</v>
      </c>
      <c r="AU343" s="167" t="s">
        <v>131</v>
      </c>
      <c r="AY343" s="14" t="s">
        <v>153</v>
      </c>
      <c r="BE343" s="168">
        <f t="shared" si="139"/>
        <v>0</v>
      </c>
      <c r="BF343" s="168">
        <f t="shared" si="140"/>
        <v>0</v>
      </c>
      <c r="BG343" s="168">
        <f t="shared" si="141"/>
        <v>0</v>
      </c>
      <c r="BH343" s="168">
        <f t="shared" si="142"/>
        <v>0</v>
      </c>
      <c r="BI343" s="168">
        <f t="shared" si="143"/>
        <v>0</v>
      </c>
      <c r="BJ343" s="14" t="s">
        <v>131</v>
      </c>
      <c r="BK343" s="169">
        <f t="shared" si="144"/>
        <v>0</v>
      </c>
      <c r="BL343" s="14" t="s">
        <v>204</v>
      </c>
      <c r="BM343" s="167" t="s">
        <v>889</v>
      </c>
    </row>
    <row r="344" spans="1:65" s="2" customFormat="1" ht="33" customHeight="1" x14ac:dyDescent="0.25">
      <c r="A344" s="29"/>
      <c r="B344" s="121"/>
      <c r="C344" s="156" t="s">
        <v>431</v>
      </c>
      <c r="D344" s="156" t="s">
        <v>155</v>
      </c>
      <c r="E344" s="157"/>
      <c r="F344" s="158" t="s">
        <v>890</v>
      </c>
      <c r="G344" s="159" t="s">
        <v>340</v>
      </c>
      <c r="H344" s="160">
        <v>3</v>
      </c>
      <c r="I344" s="161"/>
      <c r="J344" s="160">
        <f t="shared" si="135"/>
        <v>0</v>
      </c>
      <c r="K344" s="162"/>
      <c r="L344" s="30"/>
      <c r="M344" s="163" t="s">
        <v>1</v>
      </c>
      <c r="N344" s="164" t="s">
        <v>41</v>
      </c>
      <c r="O344" s="55"/>
      <c r="P344" s="165">
        <f t="shared" si="136"/>
        <v>0</v>
      </c>
      <c r="Q344" s="165">
        <v>0</v>
      </c>
      <c r="R344" s="165">
        <f t="shared" si="137"/>
        <v>0</v>
      </c>
      <c r="S344" s="165">
        <v>0</v>
      </c>
      <c r="T344" s="166">
        <f t="shared" si="138"/>
        <v>0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R344" s="167" t="s">
        <v>204</v>
      </c>
      <c r="AT344" s="167" t="s">
        <v>155</v>
      </c>
      <c r="AU344" s="167" t="s">
        <v>131</v>
      </c>
      <c r="AY344" s="14" t="s">
        <v>153</v>
      </c>
      <c r="BE344" s="168">
        <f t="shared" si="139"/>
        <v>0</v>
      </c>
      <c r="BF344" s="168">
        <f t="shared" si="140"/>
        <v>0</v>
      </c>
      <c r="BG344" s="168">
        <f t="shared" si="141"/>
        <v>0</v>
      </c>
      <c r="BH344" s="168">
        <f t="shared" si="142"/>
        <v>0</v>
      </c>
      <c r="BI344" s="168">
        <f t="shared" si="143"/>
        <v>0</v>
      </c>
      <c r="BJ344" s="14" t="s">
        <v>131</v>
      </c>
      <c r="BK344" s="169">
        <f t="shared" si="144"/>
        <v>0</v>
      </c>
      <c r="BL344" s="14" t="s">
        <v>204</v>
      </c>
      <c r="BM344" s="167" t="s">
        <v>891</v>
      </c>
    </row>
    <row r="345" spans="1:65" s="2" customFormat="1" ht="21.75" customHeight="1" x14ac:dyDescent="0.25">
      <c r="A345" s="29"/>
      <c r="B345" s="121"/>
      <c r="C345" s="170" t="s">
        <v>433</v>
      </c>
      <c r="D345" s="170" t="s">
        <v>195</v>
      </c>
      <c r="E345" s="171"/>
      <c r="F345" s="172" t="s">
        <v>892</v>
      </c>
      <c r="G345" s="173" t="s">
        <v>340</v>
      </c>
      <c r="H345" s="174">
        <v>3</v>
      </c>
      <c r="I345" s="175"/>
      <c r="J345" s="174">
        <f t="shared" si="135"/>
        <v>0</v>
      </c>
      <c r="K345" s="176"/>
      <c r="L345" s="177"/>
      <c r="M345" s="178" t="s">
        <v>1</v>
      </c>
      <c r="N345" s="179" t="s">
        <v>41</v>
      </c>
      <c r="O345" s="55"/>
      <c r="P345" s="165">
        <f t="shared" si="136"/>
        <v>0</v>
      </c>
      <c r="Q345" s="165">
        <v>1E-3</v>
      </c>
      <c r="R345" s="165">
        <f t="shared" si="137"/>
        <v>3.0000000000000001E-3</v>
      </c>
      <c r="S345" s="165">
        <v>0</v>
      </c>
      <c r="T345" s="166">
        <f t="shared" si="138"/>
        <v>0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R345" s="167" t="s">
        <v>253</v>
      </c>
      <c r="AT345" s="167" t="s">
        <v>195</v>
      </c>
      <c r="AU345" s="167" t="s">
        <v>131</v>
      </c>
      <c r="AY345" s="14" t="s">
        <v>153</v>
      </c>
      <c r="BE345" s="168">
        <f t="shared" si="139"/>
        <v>0</v>
      </c>
      <c r="BF345" s="168">
        <f t="shared" si="140"/>
        <v>0</v>
      </c>
      <c r="BG345" s="168">
        <f t="shared" si="141"/>
        <v>0</v>
      </c>
      <c r="BH345" s="168">
        <f t="shared" si="142"/>
        <v>0</v>
      </c>
      <c r="BI345" s="168">
        <f t="shared" si="143"/>
        <v>0</v>
      </c>
      <c r="BJ345" s="14" t="s">
        <v>131</v>
      </c>
      <c r="BK345" s="169">
        <f t="shared" si="144"/>
        <v>0</v>
      </c>
      <c r="BL345" s="14" t="s">
        <v>204</v>
      </c>
      <c r="BM345" s="167" t="s">
        <v>893</v>
      </c>
    </row>
    <row r="346" spans="1:65" s="2" customFormat="1" ht="21.75" customHeight="1" x14ac:dyDescent="0.25">
      <c r="A346" s="29"/>
      <c r="B346" s="121"/>
      <c r="C346" s="170" t="s">
        <v>435</v>
      </c>
      <c r="D346" s="170" t="s">
        <v>195</v>
      </c>
      <c r="E346" s="171"/>
      <c r="F346" s="172" t="s">
        <v>894</v>
      </c>
      <c r="G346" s="173" t="s">
        <v>340</v>
      </c>
      <c r="H346" s="174">
        <v>3</v>
      </c>
      <c r="I346" s="175"/>
      <c r="J346" s="174">
        <f t="shared" si="135"/>
        <v>0</v>
      </c>
      <c r="K346" s="176"/>
      <c r="L346" s="177"/>
      <c r="M346" s="178" t="s">
        <v>1</v>
      </c>
      <c r="N346" s="179" t="s">
        <v>41</v>
      </c>
      <c r="O346" s="55"/>
      <c r="P346" s="165">
        <f t="shared" si="136"/>
        <v>0</v>
      </c>
      <c r="Q346" s="165">
        <v>2.5000000000000001E-2</v>
      </c>
      <c r="R346" s="165">
        <f t="shared" si="137"/>
        <v>7.5000000000000011E-2</v>
      </c>
      <c r="S346" s="165">
        <v>0</v>
      </c>
      <c r="T346" s="166">
        <f t="shared" si="138"/>
        <v>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R346" s="167" t="s">
        <v>253</v>
      </c>
      <c r="AT346" s="167" t="s">
        <v>195</v>
      </c>
      <c r="AU346" s="167" t="s">
        <v>131</v>
      </c>
      <c r="AY346" s="14" t="s">
        <v>153</v>
      </c>
      <c r="BE346" s="168">
        <f t="shared" si="139"/>
        <v>0</v>
      </c>
      <c r="BF346" s="168">
        <f t="shared" si="140"/>
        <v>0</v>
      </c>
      <c r="BG346" s="168">
        <f t="shared" si="141"/>
        <v>0</v>
      </c>
      <c r="BH346" s="168">
        <f t="shared" si="142"/>
        <v>0</v>
      </c>
      <c r="BI346" s="168">
        <f t="shared" si="143"/>
        <v>0</v>
      </c>
      <c r="BJ346" s="14" t="s">
        <v>131</v>
      </c>
      <c r="BK346" s="169">
        <f t="shared" si="144"/>
        <v>0</v>
      </c>
      <c r="BL346" s="14" t="s">
        <v>204</v>
      </c>
      <c r="BM346" s="167" t="s">
        <v>895</v>
      </c>
    </row>
    <row r="347" spans="1:65" s="2" customFormat="1" ht="21.75" customHeight="1" x14ac:dyDescent="0.25">
      <c r="A347" s="29"/>
      <c r="B347" s="121"/>
      <c r="C347" s="156" t="s">
        <v>896</v>
      </c>
      <c r="D347" s="156" t="s">
        <v>155</v>
      </c>
      <c r="E347" s="157"/>
      <c r="F347" s="158" t="s">
        <v>897</v>
      </c>
      <c r="G347" s="159" t="s">
        <v>316</v>
      </c>
      <c r="H347" s="160">
        <v>7.2</v>
      </c>
      <c r="I347" s="161"/>
      <c r="J347" s="160">
        <f t="shared" si="135"/>
        <v>0</v>
      </c>
      <c r="K347" s="162"/>
      <c r="L347" s="30"/>
      <c r="M347" s="163" t="s">
        <v>1</v>
      </c>
      <c r="N347" s="164" t="s">
        <v>41</v>
      </c>
      <c r="O347" s="55"/>
      <c r="P347" s="165">
        <f t="shared" si="136"/>
        <v>0</v>
      </c>
      <c r="Q347" s="165">
        <v>2.9999999999999997E-4</v>
      </c>
      <c r="R347" s="165">
        <f t="shared" si="137"/>
        <v>2.16E-3</v>
      </c>
      <c r="S347" s="165">
        <v>0</v>
      </c>
      <c r="T347" s="166">
        <f t="shared" si="138"/>
        <v>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R347" s="167" t="s">
        <v>204</v>
      </c>
      <c r="AT347" s="167" t="s">
        <v>155</v>
      </c>
      <c r="AU347" s="167" t="s">
        <v>131</v>
      </c>
      <c r="AY347" s="14" t="s">
        <v>153</v>
      </c>
      <c r="BE347" s="168">
        <f t="shared" si="139"/>
        <v>0</v>
      </c>
      <c r="BF347" s="168">
        <f t="shared" si="140"/>
        <v>0</v>
      </c>
      <c r="BG347" s="168">
        <f t="shared" si="141"/>
        <v>0</v>
      </c>
      <c r="BH347" s="168">
        <f t="shared" si="142"/>
        <v>0</v>
      </c>
      <c r="BI347" s="168">
        <f t="shared" si="143"/>
        <v>0</v>
      </c>
      <c r="BJ347" s="14" t="s">
        <v>131</v>
      </c>
      <c r="BK347" s="169">
        <f t="shared" si="144"/>
        <v>0</v>
      </c>
      <c r="BL347" s="14" t="s">
        <v>204</v>
      </c>
      <c r="BM347" s="167" t="s">
        <v>898</v>
      </c>
    </row>
    <row r="348" spans="1:65" s="2" customFormat="1" ht="16.5" customHeight="1" x14ac:dyDescent="0.25">
      <c r="A348" s="29"/>
      <c r="B348" s="121"/>
      <c r="C348" s="170" t="s">
        <v>899</v>
      </c>
      <c r="D348" s="170" t="s">
        <v>195</v>
      </c>
      <c r="E348" s="171"/>
      <c r="F348" s="172" t="s">
        <v>900</v>
      </c>
      <c r="G348" s="173" t="s">
        <v>316</v>
      </c>
      <c r="H348" s="174">
        <v>7.2</v>
      </c>
      <c r="I348" s="175"/>
      <c r="J348" s="174">
        <f t="shared" si="135"/>
        <v>0</v>
      </c>
      <c r="K348" s="176"/>
      <c r="L348" s="177"/>
      <c r="M348" s="178" t="s">
        <v>1</v>
      </c>
      <c r="N348" s="179" t="s">
        <v>41</v>
      </c>
      <c r="O348" s="55"/>
      <c r="P348" s="165">
        <f t="shared" si="136"/>
        <v>0</v>
      </c>
      <c r="Q348" s="165">
        <v>1.3500000000000001E-3</v>
      </c>
      <c r="R348" s="165">
        <f t="shared" si="137"/>
        <v>9.7200000000000012E-3</v>
      </c>
      <c r="S348" s="165">
        <v>0</v>
      </c>
      <c r="T348" s="166">
        <f t="shared" si="138"/>
        <v>0</v>
      </c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R348" s="167" t="s">
        <v>253</v>
      </c>
      <c r="AT348" s="167" t="s">
        <v>195</v>
      </c>
      <c r="AU348" s="167" t="s">
        <v>131</v>
      </c>
      <c r="AY348" s="14" t="s">
        <v>153</v>
      </c>
      <c r="BE348" s="168">
        <f t="shared" si="139"/>
        <v>0</v>
      </c>
      <c r="BF348" s="168">
        <f t="shared" si="140"/>
        <v>0</v>
      </c>
      <c r="BG348" s="168">
        <f t="shared" si="141"/>
        <v>0</v>
      </c>
      <c r="BH348" s="168">
        <f t="shared" si="142"/>
        <v>0</v>
      </c>
      <c r="BI348" s="168">
        <f t="shared" si="143"/>
        <v>0</v>
      </c>
      <c r="BJ348" s="14" t="s">
        <v>131</v>
      </c>
      <c r="BK348" s="169">
        <f t="shared" si="144"/>
        <v>0</v>
      </c>
      <c r="BL348" s="14" t="s">
        <v>204</v>
      </c>
      <c r="BM348" s="167" t="s">
        <v>901</v>
      </c>
    </row>
    <row r="349" spans="1:65" s="2" customFormat="1" ht="33" customHeight="1" x14ac:dyDescent="0.25">
      <c r="A349" s="29"/>
      <c r="B349" s="121"/>
      <c r="C349" s="156" t="s">
        <v>902</v>
      </c>
      <c r="D349" s="156" t="s">
        <v>155</v>
      </c>
      <c r="E349" s="157"/>
      <c r="F349" s="158" t="s">
        <v>903</v>
      </c>
      <c r="G349" s="159" t="s">
        <v>340</v>
      </c>
      <c r="H349" s="160">
        <v>2</v>
      </c>
      <c r="I349" s="161"/>
      <c r="J349" s="160">
        <f t="shared" si="135"/>
        <v>0</v>
      </c>
      <c r="K349" s="162"/>
      <c r="L349" s="30"/>
      <c r="M349" s="163" t="s">
        <v>1</v>
      </c>
      <c r="N349" s="164" t="s">
        <v>41</v>
      </c>
      <c r="O349" s="55"/>
      <c r="P349" s="165">
        <f t="shared" si="136"/>
        <v>0</v>
      </c>
      <c r="Q349" s="165">
        <v>0</v>
      </c>
      <c r="R349" s="165">
        <f t="shared" si="137"/>
        <v>0</v>
      </c>
      <c r="S349" s="165">
        <v>0</v>
      </c>
      <c r="T349" s="166">
        <f t="shared" si="138"/>
        <v>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R349" s="167" t="s">
        <v>204</v>
      </c>
      <c r="AT349" s="167" t="s">
        <v>155</v>
      </c>
      <c r="AU349" s="167" t="s">
        <v>131</v>
      </c>
      <c r="AY349" s="14" t="s">
        <v>153</v>
      </c>
      <c r="BE349" s="168">
        <f t="shared" si="139"/>
        <v>0</v>
      </c>
      <c r="BF349" s="168">
        <f t="shared" si="140"/>
        <v>0</v>
      </c>
      <c r="BG349" s="168">
        <f t="shared" si="141"/>
        <v>0</v>
      </c>
      <c r="BH349" s="168">
        <f t="shared" si="142"/>
        <v>0</v>
      </c>
      <c r="BI349" s="168">
        <f t="shared" si="143"/>
        <v>0</v>
      </c>
      <c r="BJ349" s="14" t="s">
        <v>131</v>
      </c>
      <c r="BK349" s="169">
        <f t="shared" si="144"/>
        <v>0</v>
      </c>
      <c r="BL349" s="14" t="s">
        <v>204</v>
      </c>
      <c r="BM349" s="167" t="s">
        <v>904</v>
      </c>
    </row>
    <row r="350" spans="1:65" s="2" customFormat="1" ht="21.75" customHeight="1" x14ac:dyDescent="0.25">
      <c r="A350" s="29"/>
      <c r="B350" s="121"/>
      <c r="C350" s="170" t="s">
        <v>905</v>
      </c>
      <c r="D350" s="170" t="s">
        <v>195</v>
      </c>
      <c r="E350" s="171"/>
      <c r="F350" s="172" t="s">
        <v>906</v>
      </c>
      <c r="G350" s="173" t="s">
        <v>340</v>
      </c>
      <c r="H350" s="174">
        <v>2</v>
      </c>
      <c r="I350" s="175"/>
      <c r="J350" s="174">
        <f t="shared" si="135"/>
        <v>0</v>
      </c>
      <c r="K350" s="176"/>
      <c r="L350" s="177"/>
      <c r="M350" s="178" t="s">
        <v>1</v>
      </c>
      <c r="N350" s="179" t="s">
        <v>41</v>
      </c>
      <c r="O350" s="55"/>
      <c r="P350" s="165">
        <f t="shared" si="136"/>
        <v>0</v>
      </c>
      <c r="Q350" s="165">
        <v>3.0000000000000001E-3</v>
      </c>
      <c r="R350" s="165">
        <f t="shared" si="137"/>
        <v>6.0000000000000001E-3</v>
      </c>
      <c r="S350" s="165">
        <v>0</v>
      </c>
      <c r="T350" s="166">
        <f t="shared" si="138"/>
        <v>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R350" s="167" t="s">
        <v>253</v>
      </c>
      <c r="AT350" s="167" t="s">
        <v>195</v>
      </c>
      <c r="AU350" s="167" t="s">
        <v>131</v>
      </c>
      <c r="AY350" s="14" t="s">
        <v>153</v>
      </c>
      <c r="BE350" s="168">
        <f t="shared" si="139"/>
        <v>0</v>
      </c>
      <c r="BF350" s="168">
        <f t="shared" si="140"/>
        <v>0</v>
      </c>
      <c r="BG350" s="168">
        <f t="shared" si="141"/>
        <v>0</v>
      </c>
      <c r="BH350" s="168">
        <f t="shared" si="142"/>
        <v>0</v>
      </c>
      <c r="BI350" s="168">
        <f t="shared" si="143"/>
        <v>0</v>
      </c>
      <c r="BJ350" s="14" t="s">
        <v>131</v>
      </c>
      <c r="BK350" s="169">
        <f t="shared" si="144"/>
        <v>0</v>
      </c>
      <c r="BL350" s="14" t="s">
        <v>204</v>
      </c>
      <c r="BM350" s="167" t="s">
        <v>907</v>
      </c>
    </row>
    <row r="351" spans="1:65" s="2" customFormat="1" ht="33" customHeight="1" x14ac:dyDescent="0.25">
      <c r="A351" s="29"/>
      <c r="B351" s="121"/>
      <c r="C351" s="156" t="s">
        <v>908</v>
      </c>
      <c r="D351" s="156" t="s">
        <v>155</v>
      </c>
      <c r="E351" s="157"/>
      <c r="F351" s="158" t="s">
        <v>909</v>
      </c>
      <c r="G351" s="159" t="s">
        <v>340</v>
      </c>
      <c r="H351" s="160">
        <v>2</v>
      </c>
      <c r="I351" s="161"/>
      <c r="J351" s="160">
        <f t="shared" si="135"/>
        <v>0</v>
      </c>
      <c r="K351" s="162"/>
      <c r="L351" s="30"/>
      <c r="M351" s="163" t="s">
        <v>1</v>
      </c>
      <c r="N351" s="164" t="s">
        <v>41</v>
      </c>
      <c r="O351" s="55"/>
      <c r="P351" s="165">
        <f t="shared" si="136"/>
        <v>0</v>
      </c>
      <c r="Q351" s="165">
        <v>0</v>
      </c>
      <c r="R351" s="165">
        <f t="shared" si="137"/>
        <v>0</v>
      </c>
      <c r="S351" s="165">
        <v>0</v>
      </c>
      <c r="T351" s="166">
        <f t="shared" si="138"/>
        <v>0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R351" s="167" t="s">
        <v>204</v>
      </c>
      <c r="AT351" s="167" t="s">
        <v>155</v>
      </c>
      <c r="AU351" s="167" t="s">
        <v>131</v>
      </c>
      <c r="AY351" s="14" t="s">
        <v>153</v>
      </c>
      <c r="BE351" s="168">
        <f t="shared" si="139"/>
        <v>0</v>
      </c>
      <c r="BF351" s="168">
        <f t="shared" si="140"/>
        <v>0</v>
      </c>
      <c r="BG351" s="168">
        <f t="shared" si="141"/>
        <v>0</v>
      </c>
      <c r="BH351" s="168">
        <f t="shared" si="142"/>
        <v>0</v>
      </c>
      <c r="BI351" s="168">
        <f t="shared" si="143"/>
        <v>0</v>
      </c>
      <c r="BJ351" s="14" t="s">
        <v>131</v>
      </c>
      <c r="BK351" s="169">
        <f t="shared" si="144"/>
        <v>0</v>
      </c>
      <c r="BL351" s="14" t="s">
        <v>204</v>
      </c>
      <c r="BM351" s="167" t="s">
        <v>910</v>
      </c>
    </row>
    <row r="352" spans="1:65" s="2" customFormat="1" ht="16.5" customHeight="1" x14ac:dyDescent="0.25">
      <c r="A352" s="29"/>
      <c r="B352" s="121"/>
      <c r="C352" s="170" t="s">
        <v>911</v>
      </c>
      <c r="D352" s="170" t="s">
        <v>195</v>
      </c>
      <c r="E352" s="171"/>
      <c r="F352" s="172" t="s">
        <v>912</v>
      </c>
      <c r="G352" s="173" t="s">
        <v>340</v>
      </c>
      <c r="H352" s="174">
        <v>2</v>
      </c>
      <c r="I352" s="175"/>
      <c r="J352" s="174">
        <f t="shared" si="135"/>
        <v>0</v>
      </c>
      <c r="K352" s="176"/>
      <c r="L352" s="177"/>
      <c r="M352" s="178" t="s">
        <v>1</v>
      </c>
      <c r="N352" s="179" t="s">
        <v>41</v>
      </c>
      <c r="O352" s="55"/>
      <c r="P352" s="165">
        <f t="shared" si="136"/>
        <v>0</v>
      </c>
      <c r="Q352" s="165">
        <v>4.0000000000000001E-3</v>
      </c>
      <c r="R352" s="165">
        <f t="shared" si="137"/>
        <v>8.0000000000000002E-3</v>
      </c>
      <c r="S352" s="165">
        <v>0</v>
      </c>
      <c r="T352" s="166">
        <f t="shared" si="138"/>
        <v>0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R352" s="167" t="s">
        <v>253</v>
      </c>
      <c r="AT352" s="167" t="s">
        <v>195</v>
      </c>
      <c r="AU352" s="167" t="s">
        <v>131</v>
      </c>
      <c r="AY352" s="14" t="s">
        <v>153</v>
      </c>
      <c r="BE352" s="168">
        <f t="shared" si="139"/>
        <v>0</v>
      </c>
      <c r="BF352" s="168">
        <f t="shared" si="140"/>
        <v>0</v>
      </c>
      <c r="BG352" s="168">
        <f t="shared" si="141"/>
        <v>0</v>
      </c>
      <c r="BH352" s="168">
        <f t="shared" si="142"/>
        <v>0</v>
      </c>
      <c r="BI352" s="168">
        <f t="shared" si="143"/>
        <v>0</v>
      </c>
      <c r="BJ352" s="14" t="s">
        <v>131</v>
      </c>
      <c r="BK352" s="169">
        <f t="shared" si="144"/>
        <v>0</v>
      </c>
      <c r="BL352" s="14" t="s">
        <v>204</v>
      </c>
      <c r="BM352" s="167" t="s">
        <v>913</v>
      </c>
    </row>
    <row r="353" spans="1:65" s="2" customFormat="1" ht="16.5" customHeight="1" x14ac:dyDescent="0.25">
      <c r="A353" s="29"/>
      <c r="B353" s="121"/>
      <c r="C353" s="156" t="s">
        <v>914</v>
      </c>
      <c r="D353" s="156" t="s">
        <v>155</v>
      </c>
      <c r="E353" s="157"/>
      <c r="F353" s="158" t="s">
        <v>915</v>
      </c>
      <c r="G353" s="159" t="s">
        <v>340</v>
      </c>
      <c r="H353" s="160">
        <v>6</v>
      </c>
      <c r="I353" s="161"/>
      <c r="J353" s="160">
        <f t="shared" si="135"/>
        <v>0</v>
      </c>
      <c r="K353" s="162"/>
      <c r="L353" s="30"/>
      <c r="M353" s="163" t="s">
        <v>1</v>
      </c>
      <c r="N353" s="164" t="s">
        <v>41</v>
      </c>
      <c r="O353" s="55"/>
      <c r="P353" s="165">
        <f t="shared" si="136"/>
        <v>0</v>
      </c>
      <c r="Q353" s="165">
        <v>0</v>
      </c>
      <c r="R353" s="165">
        <f t="shared" si="137"/>
        <v>0</v>
      </c>
      <c r="S353" s="165">
        <v>8.7999999999999995E-2</v>
      </c>
      <c r="T353" s="166">
        <f t="shared" si="138"/>
        <v>0.52800000000000002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67" t="s">
        <v>204</v>
      </c>
      <c r="AT353" s="167" t="s">
        <v>155</v>
      </c>
      <c r="AU353" s="167" t="s">
        <v>131</v>
      </c>
      <c r="AY353" s="14" t="s">
        <v>153</v>
      </c>
      <c r="BE353" s="168">
        <f t="shared" si="139"/>
        <v>0</v>
      </c>
      <c r="BF353" s="168">
        <f t="shared" si="140"/>
        <v>0</v>
      </c>
      <c r="BG353" s="168">
        <f t="shared" si="141"/>
        <v>0</v>
      </c>
      <c r="BH353" s="168">
        <f t="shared" si="142"/>
        <v>0</v>
      </c>
      <c r="BI353" s="168">
        <f t="shared" si="143"/>
        <v>0</v>
      </c>
      <c r="BJ353" s="14" t="s">
        <v>131</v>
      </c>
      <c r="BK353" s="169">
        <f t="shared" si="144"/>
        <v>0</v>
      </c>
      <c r="BL353" s="14" t="s">
        <v>204</v>
      </c>
      <c r="BM353" s="167" t="s">
        <v>916</v>
      </c>
    </row>
    <row r="354" spans="1:65" s="2" customFormat="1" ht="21.75" customHeight="1" x14ac:dyDescent="0.25">
      <c r="A354" s="29"/>
      <c r="B354" s="121"/>
      <c r="C354" s="170" t="s">
        <v>917</v>
      </c>
      <c r="D354" s="170" t="s">
        <v>195</v>
      </c>
      <c r="E354" s="171"/>
      <c r="F354" s="172" t="s">
        <v>918</v>
      </c>
      <c r="G354" s="173" t="s">
        <v>340</v>
      </c>
      <c r="H354" s="174">
        <v>6</v>
      </c>
      <c r="I354" s="175"/>
      <c r="J354" s="174">
        <f t="shared" si="135"/>
        <v>0</v>
      </c>
      <c r="K354" s="176"/>
      <c r="L354" s="177"/>
      <c r="M354" s="178" t="s">
        <v>1</v>
      </c>
      <c r="N354" s="179" t="s">
        <v>41</v>
      </c>
      <c r="O354" s="55"/>
      <c r="P354" s="165">
        <f t="shared" si="136"/>
        <v>0</v>
      </c>
      <c r="Q354" s="165">
        <v>0.44167000000000001</v>
      </c>
      <c r="R354" s="165">
        <f t="shared" si="137"/>
        <v>2.65002</v>
      </c>
      <c r="S354" s="165">
        <v>0</v>
      </c>
      <c r="T354" s="166">
        <f t="shared" si="138"/>
        <v>0</v>
      </c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R354" s="167" t="s">
        <v>253</v>
      </c>
      <c r="AT354" s="167" t="s">
        <v>195</v>
      </c>
      <c r="AU354" s="167" t="s">
        <v>131</v>
      </c>
      <c r="AY354" s="14" t="s">
        <v>153</v>
      </c>
      <c r="BE354" s="168">
        <f t="shared" si="139"/>
        <v>0</v>
      </c>
      <c r="BF354" s="168">
        <f t="shared" si="140"/>
        <v>0</v>
      </c>
      <c r="BG354" s="168">
        <f t="shared" si="141"/>
        <v>0</v>
      </c>
      <c r="BH354" s="168">
        <f t="shared" si="142"/>
        <v>0</v>
      </c>
      <c r="BI354" s="168">
        <f t="shared" si="143"/>
        <v>0</v>
      </c>
      <c r="BJ354" s="14" t="s">
        <v>131</v>
      </c>
      <c r="BK354" s="169">
        <f t="shared" si="144"/>
        <v>0</v>
      </c>
      <c r="BL354" s="14" t="s">
        <v>204</v>
      </c>
      <c r="BM354" s="167" t="s">
        <v>919</v>
      </c>
    </row>
    <row r="355" spans="1:65" s="2" customFormat="1" ht="21.75" customHeight="1" x14ac:dyDescent="0.25">
      <c r="A355" s="29"/>
      <c r="B355" s="121"/>
      <c r="C355" s="156" t="s">
        <v>920</v>
      </c>
      <c r="D355" s="156" t="s">
        <v>155</v>
      </c>
      <c r="E355" s="157"/>
      <c r="F355" s="158" t="s">
        <v>921</v>
      </c>
      <c r="G355" s="159" t="s">
        <v>311</v>
      </c>
      <c r="H355" s="161"/>
      <c r="I355" s="161"/>
      <c r="J355" s="160">
        <f t="shared" si="135"/>
        <v>0</v>
      </c>
      <c r="K355" s="162"/>
      <c r="L355" s="30"/>
      <c r="M355" s="163" t="s">
        <v>1</v>
      </c>
      <c r="N355" s="164" t="s">
        <v>41</v>
      </c>
      <c r="O355" s="55"/>
      <c r="P355" s="165">
        <f t="shared" si="136"/>
        <v>0</v>
      </c>
      <c r="Q355" s="165">
        <v>0</v>
      </c>
      <c r="R355" s="165">
        <f t="shared" si="137"/>
        <v>0</v>
      </c>
      <c r="S355" s="165">
        <v>0</v>
      </c>
      <c r="T355" s="166">
        <f t="shared" si="138"/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67" t="s">
        <v>204</v>
      </c>
      <c r="AT355" s="167" t="s">
        <v>155</v>
      </c>
      <c r="AU355" s="167" t="s">
        <v>131</v>
      </c>
      <c r="AY355" s="14" t="s">
        <v>153</v>
      </c>
      <c r="BE355" s="168">
        <f t="shared" si="139"/>
        <v>0</v>
      </c>
      <c r="BF355" s="168">
        <f t="shared" si="140"/>
        <v>0</v>
      </c>
      <c r="BG355" s="168">
        <f t="shared" si="141"/>
        <v>0</v>
      </c>
      <c r="BH355" s="168">
        <f t="shared" si="142"/>
        <v>0</v>
      </c>
      <c r="BI355" s="168">
        <f t="shared" si="143"/>
        <v>0</v>
      </c>
      <c r="BJ355" s="14" t="s">
        <v>131</v>
      </c>
      <c r="BK355" s="169">
        <f t="shared" si="144"/>
        <v>0</v>
      </c>
      <c r="BL355" s="14" t="s">
        <v>204</v>
      </c>
      <c r="BM355" s="167" t="s">
        <v>922</v>
      </c>
    </row>
    <row r="356" spans="1:65" s="12" customFormat="1" ht="22.95" customHeight="1" x14ac:dyDescent="0.3">
      <c r="B356" s="143"/>
      <c r="D356" s="144" t="s">
        <v>74</v>
      </c>
      <c r="E356" s="154"/>
      <c r="F356" s="154" t="s">
        <v>923</v>
      </c>
      <c r="I356" s="146"/>
      <c r="J356" s="155">
        <f>BK356</f>
        <v>0</v>
      </c>
      <c r="L356" s="143"/>
      <c r="M356" s="148"/>
      <c r="N356" s="149"/>
      <c r="O356" s="149"/>
      <c r="P356" s="150">
        <f>SUM(P357:P361)</f>
        <v>0</v>
      </c>
      <c r="Q356" s="149"/>
      <c r="R356" s="150">
        <f>SUM(R357:R361)</f>
        <v>1.1869730000000001</v>
      </c>
      <c r="S356" s="149"/>
      <c r="T356" s="151">
        <f>SUM(T357:T361)</f>
        <v>0</v>
      </c>
      <c r="AR356" s="144" t="s">
        <v>131</v>
      </c>
      <c r="AT356" s="152" t="s">
        <v>74</v>
      </c>
      <c r="AU356" s="152" t="s">
        <v>83</v>
      </c>
      <c r="AY356" s="144" t="s">
        <v>153</v>
      </c>
      <c r="BK356" s="153">
        <f>SUM(BK357:BK361)</f>
        <v>0</v>
      </c>
    </row>
    <row r="357" spans="1:65" s="2" customFormat="1" ht="21.75" customHeight="1" x14ac:dyDescent="0.25">
      <c r="A357" s="29"/>
      <c r="B357" s="121"/>
      <c r="C357" s="156" t="s">
        <v>924</v>
      </c>
      <c r="D357" s="156" t="s">
        <v>155</v>
      </c>
      <c r="E357" s="157"/>
      <c r="F357" s="158" t="s">
        <v>925</v>
      </c>
      <c r="G357" s="159" t="s">
        <v>316</v>
      </c>
      <c r="H357" s="160">
        <v>56.2</v>
      </c>
      <c r="I357" s="161"/>
      <c r="J357" s="160">
        <f>ROUND(I357*H357,3)</f>
        <v>0</v>
      </c>
      <c r="K357" s="162"/>
      <c r="L357" s="30"/>
      <c r="M357" s="163" t="s">
        <v>1</v>
      </c>
      <c r="N357" s="164" t="s">
        <v>41</v>
      </c>
      <c r="O357" s="55"/>
      <c r="P357" s="165">
        <f>O357*H357</f>
        <v>0</v>
      </c>
      <c r="Q357" s="165">
        <v>3.1199999999999999E-3</v>
      </c>
      <c r="R357" s="165">
        <f>Q357*H357</f>
        <v>0.175344</v>
      </c>
      <c r="S357" s="165">
        <v>0</v>
      </c>
      <c r="T357" s="166">
        <f>S357*H357</f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67" t="s">
        <v>204</v>
      </c>
      <c r="AT357" s="167" t="s">
        <v>155</v>
      </c>
      <c r="AU357" s="167" t="s">
        <v>131</v>
      </c>
      <c r="AY357" s="14" t="s">
        <v>153</v>
      </c>
      <c r="BE357" s="168">
        <f>IF(N357="základná",J357,0)</f>
        <v>0</v>
      </c>
      <c r="BF357" s="168">
        <f>IF(N357="znížená",J357,0)</f>
        <v>0</v>
      </c>
      <c r="BG357" s="168">
        <f>IF(N357="zákl. prenesená",J357,0)</f>
        <v>0</v>
      </c>
      <c r="BH357" s="168">
        <f>IF(N357="zníž. prenesená",J357,0)</f>
        <v>0</v>
      </c>
      <c r="BI357" s="168">
        <f>IF(N357="nulová",J357,0)</f>
        <v>0</v>
      </c>
      <c r="BJ357" s="14" t="s">
        <v>131</v>
      </c>
      <c r="BK357" s="169">
        <f>ROUND(I357*H357,3)</f>
        <v>0</v>
      </c>
      <c r="BL357" s="14" t="s">
        <v>204</v>
      </c>
      <c r="BM357" s="167" t="s">
        <v>926</v>
      </c>
    </row>
    <row r="358" spans="1:65" s="2" customFormat="1" ht="16.5" customHeight="1" x14ac:dyDescent="0.25">
      <c r="A358" s="29"/>
      <c r="B358" s="121"/>
      <c r="C358" s="170" t="s">
        <v>927</v>
      </c>
      <c r="D358" s="170" t="s">
        <v>195</v>
      </c>
      <c r="E358" s="171"/>
      <c r="F358" s="172" t="s">
        <v>928</v>
      </c>
      <c r="G358" s="173" t="s">
        <v>340</v>
      </c>
      <c r="H358" s="174">
        <v>191.08</v>
      </c>
      <c r="I358" s="175"/>
      <c r="J358" s="174">
        <f>ROUND(I358*H358,3)</f>
        <v>0</v>
      </c>
      <c r="K358" s="176"/>
      <c r="L358" s="177"/>
      <c r="M358" s="178" t="s">
        <v>1</v>
      </c>
      <c r="N358" s="179" t="s">
        <v>41</v>
      </c>
      <c r="O358" s="55"/>
      <c r="P358" s="165">
        <f>O358*H358</f>
        <v>0</v>
      </c>
      <c r="Q358" s="165">
        <v>4.4999999999999999E-4</v>
      </c>
      <c r="R358" s="165">
        <f>Q358*H358</f>
        <v>8.5986000000000007E-2</v>
      </c>
      <c r="S358" s="165">
        <v>0</v>
      </c>
      <c r="T358" s="166">
        <f>S358*H358</f>
        <v>0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R358" s="167" t="s">
        <v>253</v>
      </c>
      <c r="AT358" s="167" t="s">
        <v>195</v>
      </c>
      <c r="AU358" s="167" t="s">
        <v>131</v>
      </c>
      <c r="AY358" s="14" t="s">
        <v>153</v>
      </c>
      <c r="BE358" s="168">
        <f>IF(N358="základná",J358,0)</f>
        <v>0</v>
      </c>
      <c r="BF358" s="168">
        <f>IF(N358="znížená",J358,0)</f>
        <v>0</v>
      </c>
      <c r="BG358" s="168">
        <f>IF(N358="zákl. prenesená",J358,0)</f>
        <v>0</v>
      </c>
      <c r="BH358" s="168">
        <f>IF(N358="zníž. prenesená",J358,0)</f>
        <v>0</v>
      </c>
      <c r="BI358" s="168">
        <f>IF(N358="nulová",J358,0)</f>
        <v>0</v>
      </c>
      <c r="BJ358" s="14" t="s">
        <v>131</v>
      </c>
      <c r="BK358" s="169">
        <f>ROUND(I358*H358,3)</f>
        <v>0</v>
      </c>
      <c r="BL358" s="14" t="s">
        <v>204</v>
      </c>
      <c r="BM358" s="167" t="s">
        <v>929</v>
      </c>
    </row>
    <row r="359" spans="1:65" s="2" customFormat="1" ht="21.75" customHeight="1" x14ac:dyDescent="0.25">
      <c r="A359" s="29"/>
      <c r="B359" s="121"/>
      <c r="C359" s="156" t="s">
        <v>930</v>
      </c>
      <c r="D359" s="156" t="s">
        <v>155</v>
      </c>
      <c r="E359" s="157"/>
      <c r="F359" s="158" t="s">
        <v>931</v>
      </c>
      <c r="G359" s="159" t="s">
        <v>185</v>
      </c>
      <c r="H359" s="160">
        <v>39.5</v>
      </c>
      <c r="I359" s="161"/>
      <c r="J359" s="160">
        <f>ROUND(I359*H359,3)</f>
        <v>0</v>
      </c>
      <c r="K359" s="162"/>
      <c r="L359" s="30"/>
      <c r="M359" s="163" t="s">
        <v>1</v>
      </c>
      <c r="N359" s="164" t="s">
        <v>41</v>
      </c>
      <c r="O359" s="55"/>
      <c r="P359" s="165">
        <f>O359*H359</f>
        <v>0</v>
      </c>
      <c r="Q359" s="165">
        <v>3.8500000000000001E-3</v>
      </c>
      <c r="R359" s="165">
        <f>Q359*H359</f>
        <v>0.15207500000000002</v>
      </c>
      <c r="S359" s="165">
        <v>0</v>
      </c>
      <c r="T359" s="166">
        <f>S359*H359</f>
        <v>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R359" s="167" t="s">
        <v>204</v>
      </c>
      <c r="AT359" s="167" t="s">
        <v>155</v>
      </c>
      <c r="AU359" s="167" t="s">
        <v>131</v>
      </c>
      <c r="AY359" s="14" t="s">
        <v>153</v>
      </c>
      <c r="BE359" s="168">
        <f>IF(N359="základná",J359,0)</f>
        <v>0</v>
      </c>
      <c r="BF359" s="168">
        <f>IF(N359="znížená",J359,0)</f>
        <v>0</v>
      </c>
      <c r="BG359" s="168">
        <f>IF(N359="zákl. prenesená",J359,0)</f>
        <v>0</v>
      </c>
      <c r="BH359" s="168">
        <f>IF(N359="zníž. prenesená",J359,0)</f>
        <v>0</v>
      </c>
      <c r="BI359" s="168">
        <f>IF(N359="nulová",J359,0)</f>
        <v>0</v>
      </c>
      <c r="BJ359" s="14" t="s">
        <v>131</v>
      </c>
      <c r="BK359" s="169">
        <f>ROUND(I359*H359,3)</f>
        <v>0</v>
      </c>
      <c r="BL359" s="14" t="s">
        <v>204</v>
      </c>
      <c r="BM359" s="167" t="s">
        <v>932</v>
      </c>
    </row>
    <row r="360" spans="1:65" s="2" customFormat="1" ht="16.5" customHeight="1" x14ac:dyDescent="0.25">
      <c r="A360" s="29"/>
      <c r="B360" s="121"/>
      <c r="C360" s="170" t="s">
        <v>933</v>
      </c>
      <c r="D360" s="170" t="s">
        <v>195</v>
      </c>
      <c r="E360" s="171"/>
      <c r="F360" s="172" t="s">
        <v>934</v>
      </c>
      <c r="G360" s="173" t="s">
        <v>185</v>
      </c>
      <c r="H360" s="174">
        <v>40.29</v>
      </c>
      <c r="I360" s="175"/>
      <c r="J360" s="174">
        <f>ROUND(I360*H360,3)</f>
        <v>0</v>
      </c>
      <c r="K360" s="176"/>
      <c r="L360" s="177"/>
      <c r="M360" s="178" t="s">
        <v>1</v>
      </c>
      <c r="N360" s="179" t="s">
        <v>41</v>
      </c>
      <c r="O360" s="55"/>
      <c r="P360" s="165">
        <f>O360*H360</f>
        <v>0</v>
      </c>
      <c r="Q360" s="165">
        <v>1.9199999999999998E-2</v>
      </c>
      <c r="R360" s="165">
        <f>Q360*H360</f>
        <v>0.77356799999999992</v>
      </c>
      <c r="S360" s="165">
        <v>0</v>
      </c>
      <c r="T360" s="166">
        <f>S360*H360</f>
        <v>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67" t="s">
        <v>253</v>
      </c>
      <c r="AT360" s="167" t="s">
        <v>195</v>
      </c>
      <c r="AU360" s="167" t="s">
        <v>131</v>
      </c>
      <c r="AY360" s="14" t="s">
        <v>153</v>
      </c>
      <c r="BE360" s="168">
        <f>IF(N360="základná",J360,0)</f>
        <v>0</v>
      </c>
      <c r="BF360" s="168">
        <f>IF(N360="znížená",J360,0)</f>
        <v>0</v>
      </c>
      <c r="BG360" s="168">
        <f>IF(N360="zákl. prenesená",J360,0)</f>
        <v>0</v>
      </c>
      <c r="BH360" s="168">
        <f>IF(N360="zníž. prenesená",J360,0)</f>
        <v>0</v>
      </c>
      <c r="BI360" s="168">
        <f>IF(N360="nulová",J360,0)</f>
        <v>0</v>
      </c>
      <c r="BJ360" s="14" t="s">
        <v>131</v>
      </c>
      <c r="BK360" s="169">
        <f>ROUND(I360*H360,3)</f>
        <v>0</v>
      </c>
      <c r="BL360" s="14" t="s">
        <v>204</v>
      </c>
      <c r="BM360" s="167" t="s">
        <v>935</v>
      </c>
    </row>
    <row r="361" spans="1:65" s="2" customFormat="1" ht="21.75" customHeight="1" x14ac:dyDescent="0.25">
      <c r="A361" s="29"/>
      <c r="B361" s="121"/>
      <c r="C361" s="156" t="s">
        <v>936</v>
      </c>
      <c r="D361" s="156" t="s">
        <v>155</v>
      </c>
      <c r="E361" s="157"/>
      <c r="F361" s="158" t="s">
        <v>937</v>
      </c>
      <c r="G361" s="159" t="s">
        <v>311</v>
      </c>
      <c r="H361" s="161"/>
      <c r="I361" s="161"/>
      <c r="J361" s="160">
        <f>ROUND(I361*H361,3)</f>
        <v>0</v>
      </c>
      <c r="K361" s="162"/>
      <c r="L361" s="30"/>
      <c r="M361" s="163" t="s">
        <v>1</v>
      </c>
      <c r="N361" s="164" t="s">
        <v>41</v>
      </c>
      <c r="O361" s="55"/>
      <c r="P361" s="165">
        <f>O361*H361</f>
        <v>0</v>
      </c>
      <c r="Q361" s="165">
        <v>0</v>
      </c>
      <c r="R361" s="165">
        <f>Q361*H361</f>
        <v>0</v>
      </c>
      <c r="S361" s="165">
        <v>0</v>
      </c>
      <c r="T361" s="166">
        <f>S361*H361</f>
        <v>0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R361" s="167" t="s">
        <v>204</v>
      </c>
      <c r="AT361" s="167" t="s">
        <v>155</v>
      </c>
      <c r="AU361" s="167" t="s">
        <v>131</v>
      </c>
      <c r="AY361" s="14" t="s">
        <v>153</v>
      </c>
      <c r="BE361" s="168">
        <f>IF(N361="základná",J361,0)</f>
        <v>0</v>
      </c>
      <c r="BF361" s="168">
        <f>IF(N361="znížená",J361,0)</f>
        <v>0</v>
      </c>
      <c r="BG361" s="168">
        <f>IF(N361="zákl. prenesená",J361,0)</f>
        <v>0</v>
      </c>
      <c r="BH361" s="168">
        <f>IF(N361="zníž. prenesená",J361,0)</f>
        <v>0</v>
      </c>
      <c r="BI361" s="168">
        <f>IF(N361="nulová",J361,0)</f>
        <v>0</v>
      </c>
      <c r="BJ361" s="14" t="s">
        <v>131</v>
      </c>
      <c r="BK361" s="169">
        <f>ROUND(I361*H361,3)</f>
        <v>0</v>
      </c>
      <c r="BL361" s="14" t="s">
        <v>204</v>
      </c>
      <c r="BM361" s="167" t="s">
        <v>938</v>
      </c>
    </row>
    <row r="362" spans="1:65" s="12" customFormat="1" ht="22.95" customHeight="1" x14ac:dyDescent="0.3">
      <c r="B362" s="143"/>
      <c r="D362" s="144" t="s">
        <v>74</v>
      </c>
      <c r="E362" s="154"/>
      <c r="F362" s="154" t="s">
        <v>939</v>
      </c>
      <c r="I362" s="146"/>
      <c r="J362" s="155">
        <f>BK362</f>
        <v>0</v>
      </c>
      <c r="L362" s="143"/>
      <c r="M362" s="148"/>
      <c r="N362" s="149"/>
      <c r="O362" s="149"/>
      <c r="P362" s="150">
        <f>SUM(P363:P365)</f>
        <v>0</v>
      </c>
      <c r="Q362" s="149"/>
      <c r="R362" s="150">
        <f>SUM(R363:R365)</f>
        <v>2.6771399999999996</v>
      </c>
      <c r="S362" s="149"/>
      <c r="T362" s="151">
        <f>SUM(T363:T365)</f>
        <v>0</v>
      </c>
      <c r="AR362" s="144" t="s">
        <v>131</v>
      </c>
      <c r="AT362" s="152" t="s">
        <v>74</v>
      </c>
      <c r="AU362" s="152" t="s">
        <v>83</v>
      </c>
      <c r="AY362" s="144" t="s">
        <v>153</v>
      </c>
      <c r="BK362" s="153">
        <f>SUM(BK363:BK365)</f>
        <v>0</v>
      </c>
    </row>
    <row r="363" spans="1:65" s="2" customFormat="1" ht="21.75" customHeight="1" x14ac:dyDescent="0.25">
      <c r="A363" s="29"/>
      <c r="B363" s="121"/>
      <c r="C363" s="156" t="s">
        <v>940</v>
      </c>
      <c r="D363" s="156" t="s">
        <v>155</v>
      </c>
      <c r="E363" s="157"/>
      <c r="F363" s="158" t="s">
        <v>941</v>
      </c>
      <c r="G363" s="159" t="s">
        <v>185</v>
      </c>
      <c r="H363" s="160">
        <v>42.8</v>
      </c>
      <c r="I363" s="161"/>
      <c r="J363" s="160">
        <f>ROUND(I363*H363,3)</f>
        <v>0</v>
      </c>
      <c r="K363" s="162"/>
      <c r="L363" s="30"/>
      <c r="M363" s="163" t="s">
        <v>1</v>
      </c>
      <c r="N363" s="164" t="s">
        <v>41</v>
      </c>
      <c r="O363" s="55"/>
      <c r="P363" s="165">
        <f>O363*H363</f>
        <v>0</v>
      </c>
      <c r="Q363" s="165">
        <v>4.113E-2</v>
      </c>
      <c r="R363" s="165">
        <f>Q363*H363</f>
        <v>1.7603639999999998</v>
      </c>
      <c r="S363" s="165">
        <v>0</v>
      </c>
      <c r="T363" s="166">
        <f>S363*H363</f>
        <v>0</v>
      </c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R363" s="167" t="s">
        <v>204</v>
      </c>
      <c r="AT363" s="167" t="s">
        <v>155</v>
      </c>
      <c r="AU363" s="167" t="s">
        <v>131</v>
      </c>
      <c r="AY363" s="14" t="s">
        <v>153</v>
      </c>
      <c r="BE363" s="168">
        <f>IF(N363="základná",J363,0)</f>
        <v>0</v>
      </c>
      <c r="BF363" s="168">
        <f>IF(N363="znížená",J363,0)</f>
        <v>0</v>
      </c>
      <c r="BG363" s="168">
        <f>IF(N363="zákl. prenesená",J363,0)</f>
        <v>0</v>
      </c>
      <c r="BH363" s="168">
        <f>IF(N363="zníž. prenesená",J363,0)</f>
        <v>0</v>
      </c>
      <c r="BI363" s="168">
        <f>IF(N363="nulová",J363,0)</f>
        <v>0</v>
      </c>
      <c r="BJ363" s="14" t="s">
        <v>131</v>
      </c>
      <c r="BK363" s="169">
        <f>ROUND(I363*H363,3)</f>
        <v>0</v>
      </c>
      <c r="BL363" s="14" t="s">
        <v>204</v>
      </c>
      <c r="BM363" s="167" t="s">
        <v>942</v>
      </c>
    </row>
    <row r="364" spans="1:65" s="2" customFormat="1" ht="21.75" customHeight="1" x14ac:dyDescent="0.25">
      <c r="A364" s="29"/>
      <c r="B364" s="121"/>
      <c r="C364" s="170" t="s">
        <v>943</v>
      </c>
      <c r="D364" s="170" t="s">
        <v>195</v>
      </c>
      <c r="E364" s="171"/>
      <c r="F364" s="172" t="s">
        <v>944</v>
      </c>
      <c r="G364" s="173" t="s">
        <v>185</v>
      </c>
      <c r="H364" s="174">
        <v>43.655999999999999</v>
      </c>
      <c r="I364" s="175"/>
      <c r="J364" s="174">
        <f>ROUND(I364*H364,3)</f>
        <v>0</v>
      </c>
      <c r="K364" s="176"/>
      <c r="L364" s="177"/>
      <c r="M364" s="178" t="s">
        <v>1</v>
      </c>
      <c r="N364" s="179" t="s">
        <v>41</v>
      </c>
      <c r="O364" s="55"/>
      <c r="P364" s="165">
        <f>O364*H364</f>
        <v>0</v>
      </c>
      <c r="Q364" s="165">
        <v>2.1000000000000001E-2</v>
      </c>
      <c r="R364" s="165">
        <f>Q364*H364</f>
        <v>0.91677600000000004</v>
      </c>
      <c r="S364" s="165">
        <v>0</v>
      </c>
      <c r="T364" s="166">
        <f>S364*H364</f>
        <v>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67" t="s">
        <v>253</v>
      </c>
      <c r="AT364" s="167" t="s">
        <v>195</v>
      </c>
      <c r="AU364" s="167" t="s">
        <v>131</v>
      </c>
      <c r="AY364" s="14" t="s">
        <v>153</v>
      </c>
      <c r="BE364" s="168">
        <f>IF(N364="základná",J364,0)</f>
        <v>0</v>
      </c>
      <c r="BF364" s="168">
        <f>IF(N364="znížená",J364,0)</f>
        <v>0</v>
      </c>
      <c r="BG364" s="168">
        <f>IF(N364="zákl. prenesená",J364,0)</f>
        <v>0</v>
      </c>
      <c r="BH364" s="168">
        <f>IF(N364="zníž. prenesená",J364,0)</f>
        <v>0</v>
      </c>
      <c r="BI364" s="168">
        <f>IF(N364="nulová",J364,0)</f>
        <v>0</v>
      </c>
      <c r="BJ364" s="14" t="s">
        <v>131</v>
      </c>
      <c r="BK364" s="169">
        <f>ROUND(I364*H364,3)</f>
        <v>0</v>
      </c>
      <c r="BL364" s="14" t="s">
        <v>204</v>
      </c>
      <c r="BM364" s="167" t="s">
        <v>945</v>
      </c>
    </row>
    <row r="365" spans="1:65" s="2" customFormat="1" ht="21.75" customHeight="1" x14ac:dyDescent="0.25">
      <c r="A365" s="29"/>
      <c r="B365" s="121"/>
      <c r="C365" s="156" t="s">
        <v>946</v>
      </c>
      <c r="D365" s="156" t="s">
        <v>155</v>
      </c>
      <c r="E365" s="157"/>
      <c r="F365" s="158" t="s">
        <v>947</v>
      </c>
      <c r="G365" s="159" t="s">
        <v>178</v>
      </c>
      <c r="H365" s="160">
        <v>2.677</v>
      </c>
      <c r="I365" s="161"/>
      <c r="J365" s="160">
        <f>ROUND(I365*H365,3)</f>
        <v>0</v>
      </c>
      <c r="K365" s="162"/>
      <c r="L365" s="30"/>
      <c r="M365" s="163" t="s">
        <v>1</v>
      </c>
      <c r="N365" s="164" t="s">
        <v>41</v>
      </c>
      <c r="O365" s="55"/>
      <c r="P365" s="165">
        <f>O365*H365</f>
        <v>0</v>
      </c>
      <c r="Q365" s="165">
        <v>0</v>
      </c>
      <c r="R365" s="165">
        <f>Q365*H365</f>
        <v>0</v>
      </c>
      <c r="S365" s="165">
        <v>0</v>
      </c>
      <c r="T365" s="166">
        <f>S365*H365</f>
        <v>0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R365" s="167" t="s">
        <v>204</v>
      </c>
      <c r="AT365" s="167" t="s">
        <v>155</v>
      </c>
      <c r="AU365" s="167" t="s">
        <v>131</v>
      </c>
      <c r="AY365" s="14" t="s">
        <v>153</v>
      </c>
      <c r="BE365" s="168">
        <f>IF(N365="základná",J365,0)</f>
        <v>0</v>
      </c>
      <c r="BF365" s="168">
        <f>IF(N365="znížená",J365,0)</f>
        <v>0</v>
      </c>
      <c r="BG365" s="168">
        <f>IF(N365="zákl. prenesená",J365,0)</f>
        <v>0</v>
      </c>
      <c r="BH365" s="168">
        <f>IF(N365="zníž. prenesená",J365,0)</f>
        <v>0</v>
      </c>
      <c r="BI365" s="168">
        <f>IF(N365="nulová",J365,0)</f>
        <v>0</v>
      </c>
      <c r="BJ365" s="14" t="s">
        <v>131</v>
      </c>
      <c r="BK365" s="169">
        <f>ROUND(I365*H365,3)</f>
        <v>0</v>
      </c>
      <c r="BL365" s="14" t="s">
        <v>204</v>
      </c>
      <c r="BM365" s="167" t="s">
        <v>948</v>
      </c>
    </row>
    <row r="366" spans="1:65" s="12" customFormat="1" ht="22.95" customHeight="1" x14ac:dyDescent="0.3">
      <c r="B366" s="143"/>
      <c r="D366" s="144" t="s">
        <v>74</v>
      </c>
      <c r="E366" s="154"/>
      <c r="F366" s="154" t="s">
        <v>949</v>
      </c>
      <c r="I366" s="146"/>
      <c r="J366" s="155">
        <f>BK366</f>
        <v>0</v>
      </c>
      <c r="L366" s="143"/>
      <c r="M366" s="148"/>
      <c r="N366" s="149"/>
      <c r="O366" s="149"/>
      <c r="P366" s="150">
        <f>P367</f>
        <v>0</v>
      </c>
      <c r="Q366" s="149"/>
      <c r="R366" s="150">
        <f>R367</f>
        <v>4.5684000000000002E-2</v>
      </c>
      <c r="S366" s="149"/>
      <c r="T366" s="151">
        <f>T367</f>
        <v>0</v>
      </c>
      <c r="AR366" s="144" t="s">
        <v>131</v>
      </c>
      <c r="AT366" s="152" t="s">
        <v>74</v>
      </c>
      <c r="AU366" s="152" t="s">
        <v>83</v>
      </c>
      <c r="AY366" s="144" t="s">
        <v>153</v>
      </c>
      <c r="BK366" s="153">
        <f>BK367</f>
        <v>0</v>
      </c>
    </row>
    <row r="367" spans="1:65" s="2" customFormat="1" ht="21.75" customHeight="1" x14ac:dyDescent="0.25">
      <c r="A367" s="29"/>
      <c r="B367" s="121"/>
      <c r="C367" s="156" t="s">
        <v>950</v>
      </c>
      <c r="D367" s="156" t="s">
        <v>155</v>
      </c>
      <c r="E367" s="157"/>
      <c r="F367" s="158" t="s">
        <v>951</v>
      </c>
      <c r="G367" s="159" t="s">
        <v>185</v>
      </c>
      <c r="H367" s="160">
        <v>507.6</v>
      </c>
      <c r="I367" s="161"/>
      <c r="J367" s="160">
        <f>ROUND(I367*H367,3)</f>
        <v>0</v>
      </c>
      <c r="K367" s="162"/>
      <c r="L367" s="30"/>
      <c r="M367" s="163" t="s">
        <v>1</v>
      </c>
      <c r="N367" s="164" t="s">
        <v>41</v>
      </c>
      <c r="O367" s="55"/>
      <c r="P367" s="165">
        <f>O367*H367</f>
        <v>0</v>
      </c>
      <c r="Q367" s="165">
        <v>9.0000000000000006E-5</v>
      </c>
      <c r="R367" s="165">
        <f>Q367*H367</f>
        <v>4.5684000000000002E-2</v>
      </c>
      <c r="S367" s="165">
        <v>0</v>
      </c>
      <c r="T367" s="166">
        <f>S367*H367</f>
        <v>0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R367" s="167" t="s">
        <v>204</v>
      </c>
      <c r="AT367" s="167" t="s">
        <v>155</v>
      </c>
      <c r="AU367" s="167" t="s">
        <v>131</v>
      </c>
      <c r="AY367" s="14" t="s">
        <v>153</v>
      </c>
      <c r="BE367" s="168">
        <f>IF(N367="základná",J367,0)</f>
        <v>0</v>
      </c>
      <c r="BF367" s="168">
        <f>IF(N367="znížená",J367,0)</f>
        <v>0</v>
      </c>
      <c r="BG367" s="168">
        <f>IF(N367="zákl. prenesená",J367,0)</f>
        <v>0</v>
      </c>
      <c r="BH367" s="168">
        <f>IF(N367="zníž. prenesená",J367,0)</f>
        <v>0</v>
      </c>
      <c r="BI367" s="168">
        <f>IF(N367="nulová",J367,0)</f>
        <v>0</v>
      </c>
      <c r="BJ367" s="14" t="s">
        <v>131</v>
      </c>
      <c r="BK367" s="169">
        <f>ROUND(I367*H367,3)</f>
        <v>0</v>
      </c>
      <c r="BL367" s="14" t="s">
        <v>204</v>
      </c>
      <c r="BM367" s="167" t="s">
        <v>952</v>
      </c>
    </row>
    <row r="368" spans="1:65" s="12" customFormat="1" ht="22.95" customHeight="1" x14ac:dyDescent="0.3">
      <c r="B368" s="143"/>
      <c r="D368" s="144" t="s">
        <v>74</v>
      </c>
      <c r="E368" s="154"/>
      <c r="F368" s="154" t="s">
        <v>953</v>
      </c>
      <c r="I368" s="146"/>
      <c r="J368" s="155">
        <f>BK368</f>
        <v>0</v>
      </c>
      <c r="L368" s="143"/>
      <c r="M368" s="148"/>
      <c r="N368" s="149"/>
      <c r="O368" s="149"/>
      <c r="P368" s="150">
        <f>SUM(P369:P370)</f>
        <v>0</v>
      </c>
      <c r="Q368" s="149"/>
      <c r="R368" s="150">
        <f>SUM(R369:R370)</f>
        <v>0.1195025</v>
      </c>
      <c r="S368" s="149"/>
      <c r="T368" s="151">
        <f>SUM(T369:T370)</f>
        <v>0</v>
      </c>
      <c r="AR368" s="144" t="s">
        <v>131</v>
      </c>
      <c r="AT368" s="152" t="s">
        <v>74</v>
      </c>
      <c r="AU368" s="152" t="s">
        <v>83</v>
      </c>
      <c r="AY368" s="144" t="s">
        <v>153</v>
      </c>
      <c r="BK368" s="153">
        <f>SUM(BK369:BK370)</f>
        <v>0</v>
      </c>
    </row>
    <row r="369" spans="1:65" s="2" customFormat="1" ht="21.75" customHeight="1" x14ac:dyDescent="0.25">
      <c r="A369" s="29"/>
      <c r="B369" s="121"/>
      <c r="C369" s="156" t="s">
        <v>954</v>
      </c>
      <c r="D369" s="156" t="s">
        <v>155</v>
      </c>
      <c r="E369" s="157"/>
      <c r="F369" s="158" t="s">
        <v>955</v>
      </c>
      <c r="G369" s="159" t="s">
        <v>185</v>
      </c>
      <c r="H369" s="160">
        <v>183.85</v>
      </c>
      <c r="I369" s="161"/>
      <c r="J369" s="160">
        <f>ROUND(I369*H369,3)</f>
        <v>0</v>
      </c>
      <c r="K369" s="162"/>
      <c r="L369" s="30"/>
      <c r="M369" s="163" t="s">
        <v>1</v>
      </c>
      <c r="N369" s="164" t="s">
        <v>41</v>
      </c>
      <c r="O369" s="55"/>
      <c r="P369" s="165">
        <f>O369*H369</f>
        <v>0</v>
      </c>
      <c r="Q369" s="165">
        <v>1.7000000000000001E-4</v>
      </c>
      <c r="R369" s="165">
        <f>Q369*H369</f>
        <v>3.1254500000000005E-2</v>
      </c>
      <c r="S369" s="165">
        <v>0</v>
      </c>
      <c r="T369" s="166">
        <f>S369*H369</f>
        <v>0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R369" s="167" t="s">
        <v>204</v>
      </c>
      <c r="AT369" s="167" t="s">
        <v>155</v>
      </c>
      <c r="AU369" s="167" t="s">
        <v>131</v>
      </c>
      <c r="AY369" s="14" t="s">
        <v>153</v>
      </c>
      <c r="BE369" s="168">
        <f>IF(N369="základná",J369,0)</f>
        <v>0</v>
      </c>
      <c r="BF369" s="168">
        <f>IF(N369="znížená",J369,0)</f>
        <v>0</v>
      </c>
      <c r="BG369" s="168">
        <f>IF(N369="zákl. prenesená",J369,0)</f>
        <v>0</v>
      </c>
      <c r="BH369" s="168">
        <f>IF(N369="zníž. prenesená",J369,0)</f>
        <v>0</v>
      </c>
      <c r="BI369" s="168">
        <f>IF(N369="nulová",J369,0)</f>
        <v>0</v>
      </c>
      <c r="BJ369" s="14" t="s">
        <v>131</v>
      </c>
      <c r="BK369" s="169">
        <f>ROUND(I369*H369,3)</f>
        <v>0</v>
      </c>
      <c r="BL369" s="14" t="s">
        <v>204</v>
      </c>
      <c r="BM369" s="167" t="s">
        <v>956</v>
      </c>
    </row>
    <row r="370" spans="1:65" s="2" customFormat="1" ht="33" customHeight="1" x14ac:dyDescent="0.25">
      <c r="A370" s="29"/>
      <c r="B370" s="121"/>
      <c r="C370" s="156" t="s">
        <v>957</v>
      </c>
      <c r="D370" s="156" t="s">
        <v>155</v>
      </c>
      <c r="E370" s="157"/>
      <c r="F370" s="158" t="s">
        <v>958</v>
      </c>
      <c r="G370" s="159" t="s">
        <v>185</v>
      </c>
      <c r="H370" s="160">
        <v>183.85</v>
      </c>
      <c r="I370" s="161"/>
      <c r="J370" s="160">
        <f>ROUND(I370*H370,3)</f>
        <v>0</v>
      </c>
      <c r="K370" s="162"/>
      <c r="L370" s="30"/>
      <c r="M370" s="163" t="s">
        <v>1</v>
      </c>
      <c r="N370" s="164" t="s">
        <v>41</v>
      </c>
      <c r="O370" s="55"/>
      <c r="P370" s="165">
        <f>O370*H370</f>
        <v>0</v>
      </c>
      <c r="Q370" s="165">
        <v>4.8000000000000001E-4</v>
      </c>
      <c r="R370" s="165">
        <f>Q370*H370</f>
        <v>8.8247999999999993E-2</v>
      </c>
      <c r="S370" s="165">
        <v>0</v>
      </c>
      <c r="T370" s="166">
        <f>S370*H370</f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67" t="s">
        <v>204</v>
      </c>
      <c r="AT370" s="167" t="s">
        <v>155</v>
      </c>
      <c r="AU370" s="167" t="s">
        <v>131</v>
      </c>
      <c r="AY370" s="14" t="s">
        <v>153</v>
      </c>
      <c r="BE370" s="168">
        <f>IF(N370="základná",J370,0)</f>
        <v>0</v>
      </c>
      <c r="BF370" s="168">
        <f>IF(N370="znížená",J370,0)</f>
        <v>0</v>
      </c>
      <c r="BG370" s="168">
        <f>IF(N370="zákl. prenesená",J370,0)</f>
        <v>0</v>
      </c>
      <c r="BH370" s="168">
        <f>IF(N370="zníž. prenesená",J370,0)</f>
        <v>0</v>
      </c>
      <c r="BI370" s="168">
        <f>IF(N370="nulová",J370,0)</f>
        <v>0</v>
      </c>
      <c r="BJ370" s="14" t="s">
        <v>131</v>
      </c>
      <c r="BK370" s="169">
        <f>ROUND(I370*H370,3)</f>
        <v>0</v>
      </c>
      <c r="BL370" s="14" t="s">
        <v>204</v>
      </c>
      <c r="BM370" s="167" t="s">
        <v>959</v>
      </c>
    </row>
    <row r="371" spans="1:65" s="12" customFormat="1" ht="25.95" customHeight="1" x14ac:dyDescent="0.35">
      <c r="B371" s="143"/>
      <c r="D371" s="144" t="s">
        <v>74</v>
      </c>
      <c r="E371" s="145"/>
      <c r="F371" s="145" t="s">
        <v>328</v>
      </c>
      <c r="I371" s="146"/>
      <c r="J371" s="147">
        <f>BK371</f>
        <v>0</v>
      </c>
      <c r="L371" s="143"/>
      <c r="M371" s="148"/>
      <c r="N371" s="149"/>
      <c r="O371" s="149"/>
      <c r="P371" s="150">
        <f>P372+P418</f>
        <v>0</v>
      </c>
      <c r="Q371" s="149"/>
      <c r="R371" s="150">
        <f>R372+R418</f>
        <v>27.206895000000003</v>
      </c>
      <c r="S371" s="149"/>
      <c r="T371" s="151">
        <f>T372+T418</f>
        <v>0</v>
      </c>
      <c r="AR371" s="144" t="s">
        <v>162</v>
      </c>
      <c r="AT371" s="152" t="s">
        <v>74</v>
      </c>
      <c r="AU371" s="152" t="s">
        <v>75</v>
      </c>
      <c r="AY371" s="144" t="s">
        <v>153</v>
      </c>
      <c r="BK371" s="153">
        <f>BK372+BK418</f>
        <v>0</v>
      </c>
    </row>
    <row r="372" spans="1:65" s="12" customFormat="1" ht="22.95" customHeight="1" x14ac:dyDescent="0.3">
      <c r="B372" s="143"/>
      <c r="D372" s="144" t="s">
        <v>74</v>
      </c>
      <c r="E372" s="154"/>
      <c r="F372" s="154" t="s">
        <v>960</v>
      </c>
      <c r="I372" s="146"/>
      <c r="J372" s="155">
        <f>BK372</f>
        <v>0</v>
      </c>
      <c r="L372" s="143"/>
      <c r="M372" s="148"/>
      <c r="N372" s="149"/>
      <c r="O372" s="149"/>
      <c r="P372" s="150">
        <f>SUM(P373:P417)</f>
        <v>0</v>
      </c>
      <c r="Q372" s="149"/>
      <c r="R372" s="150">
        <f>SUM(R373:R417)</f>
        <v>0.82153500000000002</v>
      </c>
      <c r="S372" s="149"/>
      <c r="T372" s="151">
        <f>SUM(T373:T417)</f>
        <v>0</v>
      </c>
      <c r="AR372" s="144" t="s">
        <v>162</v>
      </c>
      <c r="AT372" s="152" t="s">
        <v>74</v>
      </c>
      <c r="AU372" s="152" t="s">
        <v>83</v>
      </c>
      <c r="AY372" s="144" t="s">
        <v>153</v>
      </c>
      <c r="BK372" s="153">
        <f>SUM(BK373:BK417)</f>
        <v>0</v>
      </c>
    </row>
    <row r="373" spans="1:65" s="2" customFormat="1" ht="21.75" customHeight="1" x14ac:dyDescent="0.25">
      <c r="A373" s="29"/>
      <c r="B373" s="121"/>
      <c r="C373" s="156" t="s">
        <v>961</v>
      </c>
      <c r="D373" s="156" t="s">
        <v>155</v>
      </c>
      <c r="E373" s="157"/>
      <c r="F373" s="158" t="s">
        <v>962</v>
      </c>
      <c r="G373" s="159" t="s">
        <v>316</v>
      </c>
      <c r="H373" s="160">
        <v>85</v>
      </c>
      <c r="I373" s="161"/>
      <c r="J373" s="160">
        <f t="shared" ref="J373:J417" si="145">ROUND(I373*H373,3)</f>
        <v>0</v>
      </c>
      <c r="K373" s="162"/>
      <c r="L373" s="30"/>
      <c r="M373" s="163" t="s">
        <v>1</v>
      </c>
      <c r="N373" s="164" t="s">
        <v>41</v>
      </c>
      <c r="O373" s="55"/>
      <c r="P373" s="165">
        <f t="shared" ref="P373:P417" si="146">O373*H373</f>
        <v>0</v>
      </c>
      <c r="Q373" s="165">
        <v>0</v>
      </c>
      <c r="R373" s="165">
        <f t="shared" ref="R373:R417" si="147">Q373*H373</f>
        <v>0</v>
      </c>
      <c r="S373" s="165">
        <v>0</v>
      </c>
      <c r="T373" s="166">
        <f t="shared" ref="T373:T417" si="148">S373*H373</f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67" t="s">
        <v>332</v>
      </c>
      <c r="AT373" s="167" t="s">
        <v>155</v>
      </c>
      <c r="AU373" s="167" t="s">
        <v>131</v>
      </c>
      <c r="AY373" s="14" t="s">
        <v>153</v>
      </c>
      <c r="BE373" s="168">
        <f t="shared" ref="BE373:BE417" si="149">IF(N373="základná",J373,0)</f>
        <v>0</v>
      </c>
      <c r="BF373" s="168">
        <f t="shared" ref="BF373:BF417" si="150">IF(N373="znížená",J373,0)</f>
        <v>0</v>
      </c>
      <c r="BG373" s="168">
        <f t="shared" ref="BG373:BG417" si="151">IF(N373="zákl. prenesená",J373,0)</f>
        <v>0</v>
      </c>
      <c r="BH373" s="168">
        <f t="shared" ref="BH373:BH417" si="152">IF(N373="zníž. prenesená",J373,0)</f>
        <v>0</v>
      </c>
      <c r="BI373" s="168">
        <f t="shared" ref="BI373:BI417" si="153">IF(N373="nulová",J373,0)</f>
        <v>0</v>
      </c>
      <c r="BJ373" s="14" t="s">
        <v>131</v>
      </c>
      <c r="BK373" s="169">
        <f t="shared" ref="BK373:BK417" si="154">ROUND(I373*H373,3)</f>
        <v>0</v>
      </c>
      <c r="BL373" s="14" t="s">
        <v>332</v>
      </c>
      <c r="BM373" s="167" t="s">
        <v>963</v>
      </c>
    </row>
    <row r="374" spans="1:65" s="2" customFormat="1" ht="21.75" customHeight="1" x14ac:dyDescent="0.25">
      <c r="A374" s="29"/>
      <c r="B374" s="121"/>
      <c r="C374" s="170" t="s">
        <v>964</v>
      </c>
      <c r="D374" s="170" t="s">
        <v>195</v>
      </c>
      <c r="E374" s="171"/>
      <c r="F374" s="172" t="s">
        <v>965</v>
      </c>
      <c r="G374" s="173" t="s">
        <v>316</v>
      </c>
      <c r="H374" s="174">
        <v>85</v>
      </c>
      <c r="I374" s="175"/>
      <c r="J374" s="174">
        <f t="shared" si="145"/>
        <v>0</v>
      </c>
      <c r="K374" s="176"/>
      <c r="L374" s="177"/>
      <c r="M374" s="178" t="s">
        <v>1</v>
      </c>
      <c r="N374" s="179" t="s">
        <v>41</v>
      </c>
      <c r="O374" s="55"/>
      <c r="P374" s="165">
        <f t="shared" si="146"/>
        <v>0</v>
      </c>
      <c r="Q374" s="165">
        <v>1.7000000000000001E-4</v>
      </c>
      <c r="R374" s="165">
        <f t="shared" si="147"/>
        <v>1.4450000000000001E-2</v>
      </c>
      <c r="S374" s="165">
        <v>0</v>
      </c>
      <c r="T374" s="166">
        <f t="shared" si="148"/>
        <v>0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R374" s="167" t="s">
        <v>336</v>
      </c>
      <c r="AT374" s="167" t="s">
        <v>195</v>
      </c>
      <c r="AU374" s="167" t="s">
        <v>131</v>
      </c>
      <c r="AY374" s="14" t="s">
        <v>153</v>
      </c>
      <c r="BE374" s="168">
        <f t="shared" si="149"/>
        <v>0</v>
      </c>
      <c r="BF374" s="168">
        <f t="shared" si="150"/>
        <v>0</v>
      </c>
      <c r="BG374" s="168">
        <f t="shared" si="151"/>
        <v>0</v>
      </c>
      <c r="BH374" s="168">
        <f t="shared" si="152"/>
        <v>0</v>
      </c>
      <c r="BI374" s="168">
        <f t="shared" si="153"/>
        <v>0</v>
      </c>
      <c r="BJ374" s="14" t="s">
        <v>131</v>
      </c>
      <c r="BK374" s="169">
        <f t="shared" si="154"/>
        <v>0</v>
      </c>
      <c r="BL374" s="14" t="s">
        <v>336</v>
      </c>
      <c r="BM374" s="167" t="s">
        <v>966</v>
      </c>
    </row>
    <row r="375" spans="1:65" s="2" customFormat="1" ht="16.5" customHeight="1" x14ac:dyDescent="0.25">
      <c r="A375" s="29"/>
      <c r="B375" s="121"/>
      <c r="C375" s="170" t="s">
        <v>967</v>
      </c>
      <c r="D375" s="170" t="s">
        <v>195</v>
      </c>
      <c r="E375" s="171"/>
      <c r="F375" s="172" t="s">
        <v>968</v>
      </c>
      <c r="G375" s="173" t="s">
        <v>340</v>
      </c>
      <c r="H375" s="174">
        <v>20</v>
      </c>
      <c r="I375" s="175"/>
      <c r="J375" s="174">
        <f t="shared" si="145"/>
        <v>0</v>
      </c>
      <c r="K375" s="176"/>
      <c r="L375" s="177"/>
      <c r="M375" s="178" t="s">
        <v>1</v>
      </c>
      <c r="N375" s="179" t="s">
        <v>41</v>
      </c>
      <c r="O375" s="55"/>
      <c r="P375" s="165">
        <f t="shared" si="146"/>
        <v>0</v>
      </c>
      <c r="Q375" s="165">
        <v>1.0000000000000001E-5</v>
      </c>
      <c r="R375" s="165">
        <f t="shared" si="147"/>
        <v>2.0000000000000001E-4</v>
      </c>
      <c r="S375" s="165">
        <v>0</v>
      </c>
      <c r="T375" s="166">
        <f t="shared" si="148"/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67" t="s">
        <v>336</v>
      </c>
      <c r="AT375" s="167" t="s">
        <v>195</v>
      </c>
      <c r="AU375" s="167" t="s">
        <v>131</v>
      </c>
      <c r="AY375" s="14" t="s">
        <v>153</v>
      </c>
      <c r="BE375" s="168">
        <f t="shared" si="149"/>
        <v>0</v>
      </c>
      <c r="BF375" s="168">
        <f t="shared" si="150"/>
        <v>0</v>
      </c>
      <c r="BG375" s="168">
        <f t="shared" si="151"/>
        <v>0</v>
      </c>
      <c r="BH375" s="168">
        <f t="shared" si="152"/>
        <v>0</v>
      </c>
      <c r="BI375" s="168">
        <f t="shared" si="153"/>
        <v>0</v>
      </c>
      <c r="BJ375" s="14" t="s">
        <v>131</v>
      </c>
      <c r="BK375" s="169">
        <f t="shared" si="154"/>
        <v>0</v>
      </c>
      <c r="BL375" s="14" t="s">
        <v>336</v>
      </c>
      <c r="BM375" s="167" t="s">
        <v>969</v>
      </c>
    </row>
    <row r="376" spans="1:65" s="2" customFormat="1" ht="21.75" customHeight="1" x14ac:dyDescent="0.25">
      <c r="A376" s="29"/>
      <c r="B376" s="121"/>
      <c r="C376" s="156" t="s">
        <v>970</v>
      </c>
      <c r="D376" s="156" t="s">
        <v>155</v>
      </c>
      <c r="E376" s="157"/>
      <c r="F376" s="158" t="s">
        <v>971</v>
      </c>
      <c r="G376" s="159" t="s">
        <v>340</v>
      </c>
      <c r="H376" s="160">
        <v>5</v>
      </c>
      <c r="I376" s="161"/>
      <c r="J376" s="160">
        <f t="shared" si="145"/>
        <v>0</v>
      </c>
      <c r="K376" s="162"/>
      <c r="L376" s="30"/>
      <c r="M376" s="163" t="s">
        <v>1</v>
      </c>
      <c r="N376" s="164" t="s">
        <v>41</v>
      </c>
      <c r="O376" s="55"/>
      <c r="P376" s="165">
        <f t="shared" si="146"/>
        <v>0</v>
      </c>
      <c r="Q376" s="165">
        <v>0</v>
      </c>
      <c r="R376" s="165">
        <f t="shared" si="147"/>
        <v>0</v>
      </c>
      <c r="S376" s="165">
        <v>0</v>
      </c>
      <c r="T376" s="166">
        <f t="shared" si="148"/>
        <v>0</v>
      </c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R376" s="167" t="s">
        <v>332</v>
      </c>
      <c r="AT376" s="167" t="s">
        <v>155</v>
      </c>
      <c r="AU376" s="167" t="s">
        <v>131</v>
      </c>
      <c r="AY376" s="14" t="s">
        <v>153</v>
      </c>
      <c r="BE376" s="168">
        <f t="shared" si="149"/>
        <v>0</v>
      </c>
      <c r="BF376" s="168">
        <f t="shared" si="150"/>
        <v>0</v>
      </c>
      <c r="BG376" s="168">
        <f t="shared" si="151"/>
        <v>0</v>
      </c>
      <c r="BH376" s="168">
        <f t="shared" si="152"/>
        <v>0</v>
      </c>
      <c r="BI376" s="168">
        <f t="shared" si="153"/>
        <v>0</v>
      </c>
      <c r="BJ376" s="14" t="s">
        <v>131</v>
      </c>
      <c r="BK376" s="169">
        <f t="shared" si="154"/>
        <v>0</v>
      </c>
      <c r="BL376" s="14" t="s">
        <v>332</v>
      </c>
      <c r="BM376" s="167" t="s">
        <v>972</v>
      </c>
    </row>
    <row r="377" spans="1:65" s="2" customFormat="1" ht="33" customHeight="1" x14ac:dyDescent="0.25">
      <c r="A377" s="29"/>
      <c r="B377" s="121"/>
      <c r="C377" s="170" t="s">
        <v>973</v>
      </c>
      <c r="D377" s="170" t="s">
        <v>195</v>
      </c>
      <c r="E377" s="171"/>
      <c r="F377" s="172" t="s">
        <v>974</v>
      </c>
      <c r="G377" s="173" t="s">
        <v>340</v>
      </c>
      <c r="H377" s="174">
        <v>5</v>
      </c>
      <c r="I377" s="175"/>
      <c r="J377" s="174">
        <f t="shared" si="145"/>
        <v>0</v>
      </c>
      <c r="K377" s="176"/>
      <c r="L377" s="177"/>
      <c r="M377" s="178" t="s">
        <v>1</v>
      </c>
      <c r="N377" s="179" t="s">
        <v>41</v>
      </c>
      <c r="O377" s="55"/>
      <c r="P377" s="165">
        <f t="shared" si="146"/>
        <v>0</v>
      </c>
      <c r="Q377" s="165">
        <v>9.7E-5</v>
      </c>
      <c r="R377" s="165">
        <f t="shared" si="147"/>
        <v>4.8499999999999997E-4</v>
      </c>
      <c r="S377" s="165">
        <v>0</v>
      </c>
      <c r="T377" s="166">
        <f t="shared" si="148"/>
        <v>0</v>
      </c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R377" s="167" t="s">
        <v>336</v>
      </c>
      <c r="AT377" s="167" t="s">
        <v>195</v>
      </c>
      <c r="AU377" s="167" t="s">
        <v>131</v>
      </c>
      <c r="AY377" s="14" t="s">
        <v>153</v>
      </c>
      <c r="BE377" s="168">
        <f t="shared" si="149"/>
        <v>0</v>
      </c>
      <c r="BF377" s="168">
        <f t="shared" si="150"/>
        <v>0</v>
      </c>
      <c r="BG377" s="168">
        <f t="shared" si="151"/>
        <v>0</v>
      </c>
      <c r="BH377" s="168">
        <f t="shared" si="152"/>
        <v>0</v>
      </c>
      <c r="BI377" s="168">
        <f t="shared" si="153"/>
        <v>0</v>
      </c>
      <c r="BJ377" s="14" t="s">
        <v>131</v>
      </c>
      <c r="BK377" s="169">
        <f t="shared" si="154"/>
        <v>0</v>
      </c>
      <c r="BL377" s="14" t="s">
        <v>336</v>
      </c>
      <c r="BM377" s="167" t="s">
        <v>975</v>
      </c>
    </row>
    <row r="378" spans="1:65" s="2" customFormat="1" ht="33" customHeight="1" x14ac:dyDescent="0.25">
      <c r="A378" s="29"/>
      <c r="B378" s="121"/>
      <c r="C378" s="156" t="s">
        <v>976</v>
      </c>
      <c r="D378" s="156" t="s">
        <v>155</v>
      </c>
      <c r="E378" s="157"/>
      <c r="F378" s="158" t="s">
        <v>977</v>
      </c>
      <c r="G378" s="159" t="s">
        <v>340</v>
      </c>
      <c r="H378" s="160">
        <v>4</v>
      </c>
      <c r="I378" s="161"/>
      <c r="J378" s="160">
        <f t="shared" si="145"/>
        <v>0</v>
      </c>
      <c r="K378" s="162"/>
      <c r="L378" s="30"/>
      <c r="M378" s="163" t="s">
        <v>1</v>
      </c>
      <c r="N378" s="164" t="s">
        <v>41</v>
      </c>
      <c r="O378" s="55"/>
      <c r="P378" s="165">
        <f t="shared" si="146"/>
        <v>0</v>
      </c>
      <c r="Q378" s="165">
        <v>0</v>
      </c>
      <c r="R378" s="165">
        <f t="shared" si="147"/>
        <v>0</v>
      </c>
      <c r="S378" s="165">
        <v>0</v>
      </c>
      <c r="T378" s="166">
        <f t="shared" si="148"/>
        <v>0</v>
      </c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R378" s="167" t="s">
        <v>332</v>
      </c>
      <c r="AT378" s="167" t="s">
        <v>155</v>
      </c>
      <c r="AU378" s="167" t="s">
        <v>131</v>
      </c>
      <c r="AY378" s="14" t="s">
        <v>153</v>
      </c>
      <c r="BE378" s="168">
        <f t="shared" si="149"/>
        <v>0</v>
      </c>
      <c r="BF378" s="168">
        <f t="shared" si="150"/>
        <v>0</v>
      </c>
      <c r="BG378" s="168">
        <f t="shared" si="151"/>
        <v>0</v>
      </c>
      <c r="BH378" s="168">
        <f t="shared" si="152"/>
        <v>0</v>
      </c>
      <c r="BI378" s="168">
        <f t="shared" si="153"/>
        <v>0</v>
      </c>
      <c r="BJ378" s="14" t="s">
        <v>131</v>
      </c>
      <c r="BK378" s="169">
        <f t="shared" si="154"/>
        <v>0</v>
      </c>
      <c r="BL378" s="14" t="s">
        <v>332</v>
      </c>
      <c r="BM378" s="167" t="s">
        <v>978</v>
      </c>
    </row>
    <row r="379" spans="1:65" s="2" customFormat="1" ht="16.5" customHeight="1" x14ac:dyDescent="0.25">
      <c r="A379" s="29"/>
      <c r="B379" s="121"/>
      <c r="C379" s="170" t="s">
        <v>979</v>
      </c>
      <c r="D379" s="170" t="s">
        <v>195</v>
      </c>
      <c r="E379" s="171"/>
      <c r="F379" s="172" t="s">
        <v>980</v>
      </c>
      <c r="G379" s="173" t="s">
        <v>340</v>
      </c>
      <c r="H379" s="174">
        <v>4</v>
      </c>
      <c r="I379" s="175"/>
      <c r="J379" s="174">
        <f t="shared" si="145"/>
        <v>0</v>
      </c>
      <c r="K379" s="176"/>
      <c r="L379" s="177"/>
      <c r="M379" s="178" t="s">
        <v>1</v>
      </c>
      <c r="N379" s="179" t="s">
        <v>41</v>
      </c>
      <c r="O379" s="55"/>
      <c r="P379" s="165">
        <f t="shared" si="146"/>
        <v>0</v>
      </c>
      <c r="Q379" s="165">
        <v>1.0000000000000001E-5</v>
      </c>
      <c r="R379" s="165">
        <f t="shared" si="147"/>
        <v>4.0000000000000003E-5</v>
      </c>
      <c r="S379" s="165">
        <v>0</v>
      </c>
      <c r="T379" s="166">
        <f t="shared" si="148"/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67" t="s">
        <v>336</v>
      </c>
      <c r="AT379" s="167" t="s">
        <v>195</v>
      </c>
      <c r="AU379" s="167" t="s">
        <v>131</v>
      </c>
      <c r="AY379" s="14" t="s">
        <v>153</v>
      </c>
      <c r="BE379" s="168">
        <f t="shared" si="149"/>
        <v>0</v>
      </c>
      <c r="BF379" s="168">
        <f t="shared" si="150"/>
        <v>0</v>
      </c>
      <c r="BG379" s="168">
        <f t="shared" si="151"/>
        <v>0</v>
      </c>
      <c r="BH379" s="168">
        <f t="shared" si="152"/>
        <v>0</v>
      </c>
      <c r="BI379" s="168">
        <f t="shared" si="153"/>
        <v>0</v>
      </c>
      <c r="BJ379" s="14" t="s">
        <v>131</v>
      </c>
      <c r="BK379" s="169">
        <f t="shared" si="154"/>
        <v>0</v>
      </c>
      <c r="BL379" s="14" t="s">
        <v>336</v>
      </c>
      <c r="BM379" s="167" t="s">
        <v>981</v>
      </c>
    </row>
    <row r="380" spans="1:65" s="2" customFormat="1" ht="33" customHeight="1" x14ac:dyDescent="0.25">
      <c r="A380" s="29"/>
      <c r="B380" s="121"/>
      <c r="C380" s="156" t="s">
        <v>982</v>
      </c>
      <c r="D380" s="156" t="s">
        <v>155</v>
      </c>
      <c r="E380" s="157"/>
      <c r="F380" s="158" t="s">
        <v>983</v>
      </c>
      <c r="G380" s="159" t="s">
        <v>340</v>
      </c>
      <c r="H380" s="160">
        <v>4</v>
      </c>
      <c r="I380" s="161"/>
      <c r="J380" s="160">
        <f t="shared" si="145"/>
        <v>0</v>
      </c>
      <c r="K380" s="162"/>
      <c r="L380" s="30"/>
      <c r="M380" s="163" t="s">
        <v>1</v>
      </c>
      <c r="N380" s="164" t="s">
        <v>41</v>
      </c>
      <c r="O380" s="55"/>
      <c r="P380" s="165">
        <f t="shared" si="146"/>
        <v>0</v>
      </c>
      <c r="Q380" s="165">
        <v>0</v>
      </c>
      <c r="R380" s="165">
        <f t="shared" si="147"/>
        <v>0</v>
      </c>
      <c r="S380" s="165">
        <v>0</v>
      </c>
      <c r="T380" s="166">
        <f t="shared" si="148"/>
        <v>0</v>
      </c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R380" s="167" t="s">
        <v>332</v>
      </c>
      <c r="AT380" s="167" t="s">
        <v>155</v>
      </c>
      <c r="AU380" s="167" t="s">
        <v>131</v>
      </c>
      <c r="AY380" s="14" t="s">
        <v>153</v>
      </c>
      <c r="BE380" s="168">
        <f t="shared" si="149"/>
        <v>0</v>
      </c>
      <c r="BF380" s="168">
        <f t="shared" si="150"/>
        <v>0</v>
      </c>
      <c r="BG380" s="168">
        <f t="shared" si="151"/>
        <v>0</v>
      </c>
      <c r="BH380" s="168">
        <f t="shared" si="152"/>
        <v>0</v>
      </c>
      <c r="BI380" s="168">
        <f t="shared" si="153"/>
        <v>0</v>
      </c>
      <c r="BJ380" s="14" t="s">
        <v>131</v>
      </c>
      <c r="BK380" s="169">
        <f t="shared" si="154"/>
        <v>0</v>
      </c>
      <c r="BL380" s="14" t="s">
        <v>332</v>
      </c>
      <c r="BM380" s="167" t="s">
        <v>984</v>
      </c>
    </row>
    <row r="381" spans="1:65" s="2" customFormat="1" ht="16.5" customHeight="1" x14ac:dyDescent="0.25">
      <c r="A381" s="29"/>
      <c r="B381" s="121"/>
      <c r="C381" s="170" t="s">
        <v>985</v>
      </c>
      <c r="D381" s="170" t="s">
        <v>195</v>
      </c>
      <c r="E381" s="171"/>
      <c r="F381" s="172" t="s">
        <v>986</v>
      </c>
      <c r="G381" s="173" t="s">
        <v>340</v>
      </c>
      <c r="H381" s="174">
        <v>4</v>
      </c>
      <c r="I381" s="175"/>
      <c r="J381" s="174">
        <f t="shared" si="145"/>
        <v>0</v>
      </c>
      <c r="K381" s="176"/>
      <c r="L381" s="177"/>
      <c r="M381" s="178" t="s">
        <v>1</v>
      </c>
      <c r="N381" s="179" t="s">
        <v>41</v>
      </c>
      <c r="O381" s="55"/>
      <c r="P381" s="165">
        <f t="shared" si="146"/>
        <v>0</v>
      </c>
      <c r="Q381" s="165">
        <v>3.3E-4</v>
      </c>
      <c r="R381" s="165">
        <f t="shared" si="147"/>
        <v>1.32E-3</v>
      </c>
      <c r="S381" s="165">
        <v>0</v>
      </c>
      <c r="T381" s="166">
        <f t="shared" si="148"/>
        <v>0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R381" s="167" t="s">
        <v>336</v>
      </c>
      <c r="AT381" s="167" t="s">
        <v>195</v>
      </c>
      <c r="AU381" s="167" t="s">
        <v>131</v>
      </c>
      <c r="AY381" s="14" t="s">
        <v>153</v>
      </c>
      <c r="BE381" s="168">
        <f t="shared" si="149"/>
        <v>0</v>
      </c>
      <c r="BF381" s="168">
        <f t="shared" si="150"/>
        <v>0</v>
      </c>
      <c r="BG381" s="168">
        <f t="shared" si="151"/>
        <v>0</v>
      </c>
      <c r="BH381" s="168">
        <f t="shared" si="152"/>
        <v>0</v>
      </c>
      <c r="BI381" s="168">
        <f t="shared" si="153"/>
        <v>0</v>
      </c>
      <c r="BJ381" s="14" t="s">
        <v>131</v>
      </c>
      <c r="BK381" s="169">
        <f t="shared" si="154"/>
        <v>0</v>
      </c>
      <c r="BL381" s="14" t="s">
        <v>336</v>
      </c>
      <c r="BM381" s="167" t="s">
        <v>987</v>
      </c>
    </row>
    <row r="382" spans="1:65" s="2" customFormat="1" ht="21.75" customHeight="1" x14ac:dyDescent="0.25">
      <c r="A382" s="29"/>
      <c r="B382" s="121"/>
      <c r="C382" s="156" t="s">
        <v>988</v>
      </c>
      <c r="D382" s="156" t="s">
        <v>155</v>
      </c>
      <c r="E382" s="157"/>
      <c r="F382" s="158" t="s">
        <v>989</v>
      </c>
      <c r="G382" s="159" t="s">
        <v>340</v>
      </c>
      <c r="H382" s="160">
        <v>9</v>
      </c>
      <c r="I382" s="161"/>
      <c r="J382" s="160">
        <f t="shared" si="145"/>
        <v>0</v>
      </c>
      <c r="K382" s="162"/>
      <c r="L382" s="30"/>
      <c r="M382" s="163" t="s">
        <v>1</v>
      </c>
      <c r="N382" s="164" t="s">
        <v>41</v>
      </c>
      <c r="O382" s="55"/>
      <c r="P382" s="165">
        <f t="shared" si="146"/>
        <v>0</v>
      </c>
      <c r="Q382" s="165">
        <v>0</v>
      </c>
      <c r="R382" s="165">
        <f t="shared" si="147"/>
        <v>0</v>
      </c>
      <c r="S382" s="165">
        <v>0</v>
      </c>
      <c r="T382" s="166">
        <f t="shared" si="148"/>
        <v>0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R382" s="167" t="s">
        <v>332</v>
      </c>
      <c r="AT382" s="167" t="s">
        <v>155</v>
      </c>
      <c r="AU382" s="167" t="s">
        <v>131</v>
      </c>
      <c r="AY382" s="14" t="s">
        <v>153</v>
      </c>
      <c r="BE382" s="168">
        <f t="shared" si="149"/>
        <v>0</v>
      </c>
      <c r="BF382" s="168">
        <f t="shared" si="150"/>
        <v>0</v>
      </c>
      <c r="BG382" s="168">
        <f t="shared" si="151"/>
        <v>0</v>
      </c>
      <c r="BH382" s="168">
        <f t="shared" si="152"/>
        <v>0</v>
      </c>
      <c r="BI382" s="168">
        <f t="shared" si="153"/>
        <v>0</v>
      </c>
      <c r="BJ382" s="14" t="s">
        <v>131</v>
      </c>
      <c r="BK382" s="169">
        <f t="shared" si="154"/>
        <v>0</v>
      </c>
      <c r="BL382" s="14" t="s">
        <v>332</v>
      </c>
      <c r="BM382" s="167" t="s">
        <v>990</v>
      </c>
    </row>
    <row r="383" spans="1:65" s="2" customFormat="1" ht="21.75" customHeight="1" x14ac:dyDescent="0.25">
      <c r="A383" s="29"/>
      <c r="B383" s="121"/>
      <c r="C383" s="170" t="s">
        <v>991</v>
      </c>
      <c r="D383" s="170" t="s">
        <v>195</v>
      </c>
      <c r="E383" s="171"/>
      <c r="F383" s="172" t="s">
        <v>992</v>
      </c>
      <c r="G383" s="173" t="s">
        <v>340</v>
      </c>
      <c r="H383" s="174">
        <v>9</v>
      </c>
      <c r="I383" s="175"/>
      <c r="J383" s="174">
        <f t="shared" si="145"/>
        <v>0</v>
      </c>
      <c r="K383" s="176"/>
      <c r="L383" s="177"/>
      <c r="M383" s="178" t="s">
        <v>1</v>
      </c>
      <c r="N383" s="179" t="s">
        <v>41</v>
      </c>
      <c r="O383" s="55"/>
      <c r="P383" s="165">
        <f t="shared" si="146"/>
        <v>0</v>
      </c>
      <c r="Q383" s="165">
        <v>6.9999999999999994E-5</v>
      </c>
      <c r="R383" s="165">
        <f t="shared" si="147"/>
        <v>6.2999999999999992E-4</v>
      </c>
      <c r="S383" s="165">
        <v>0</v>
      </c>
      <c r="T383" s="166">
        <f t="shared" si="148"/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67" t="s">
        <v>336</v>
      </c>
      <c r="AT383" s="167" t="s">
        <v>195</v>
      </c>
      <c r="AU383" s="167" t="s">
        <v>131</v>
      </c>
      <c r="AY383" s="14" t="s">
        <v>153</v>
      </c>
      <c r="BE383" s="168">
        <f t="shared" si="149"/>
        <v>0</v>
      </c>
      <c r="BF383" s="168">
        <f t="shared" si="150"/>
        <v>0</v>
      </c>
      <c r="BG383" s="168">
        <f t="shared" si="151"/>
        <v>0</v>
      </c>
      <c r="BH383" s="168">
        <f t="shared" si="152"/>
        <v>0</v>
      </c>
      <c r="BI383" s="168">
        <f t="shared" si="153"/>
        <v>0</v>
      </c>
      <c r="BJ383" s="14" t="s">
        <v>131</v>
      </c>
      <c r="BK383" s="169">
        <f t="shared" si="154"/>
        <v>0</v>
      </c>
      <c r="BL383" s="14" t="s">
        <v>336</v>
      </c>
      <c r="BM383" s="167" t="s">
        <v>993</v>
      </c>
    </row>
    <row r="384" spans="1:65" s="2" customFormat="1" ht="16.5" customHeight="1" x14ac:dyDescent="0.25">
      <c r="A384" s="29"/>
      <c r="B384" s="121"/>
      <c r="C384" s="156" t="s">
        <v>994</v>
      </c>
      <c r="D384" s="156" t="s">
        <v>155</v>
      </c>
      <c r="E384" s="157"/>
      <c r="F384" s="158" t="s">
        <v>995</v>
      </c>
      <c r="G384" s="159" t="s">
        <v>340</v>
      </c>
      <c r="H384" s="160">
        <v>1</v>
      </c>
      <c r="I384" s="161"/>
      <c r="J384" s="160">
        <f t="shared" si="145"/>
        <v>0</v>
      </c>
      <c r="K384" s="162"/>
      <c r="L384" s="30"/>
      <c r="M384" s="163" t="s">
        <v>1</v>
      </c>
      <c r="N384" s="164" t="s">
        <v>41</v>
      </c>
      <c r="O384" s="55"/>
      <c r="P384" s="165">
        <f t="shared" si="146"/>
        <v>0</v>
      </c>
      <c r="Q384" s="165">
        <v>0</v>
      </c>
      <c r="R384" s="165">
        <f t="shared" si="147"/>
        <v>0</v>
      </c>
      <c r="S384" s="165">
        <v>0</v>
      </c>
      <c r="T384" s="166">
        <f t="shared" si="148"/>
        <v>0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R384" s="167" t="s">
        <v>332</v>
      </c>
      <c r="AT384" s="167" t="s">
        <v>155</v>
      </c>
      <c r="AU384" s="167" t="s">
        <v>131</v>
      </c>
      <c r="AY384" s="14" t="s">
        <v>153</v>
      </c>
      <c r="BE384" s="168">
        <f t="shared" si="149"/>
        <v>0</v>
      </c>
      <c r="BF384" s="168">
        <f t="shared" si="150"/>
        <v>0</v>
      </c>
      <c r="BG384" s="168">
        <f t="shared" si="151"/>
        <v>0</v>
      </c>
      <c r="BH384" s="168">
        <f t="shared" si="152"/>
        <v>0</v>
      </c>
      <c r="BI384" s="168">
        <f t="shared" si="153"/>
        <v>0</v>
      </c>
      <c r="BJ384" s="14" t="s">
        <v>131</v>
      </c>
      <c r="BK384" s="169">
        <f t="shared" si="154"/>
        <v>0</v>
      </c>
      <c r="BL384" s="14" t="s">
        <v>332</v>
      </c>
      <c r="BM384" s="167" t="s">
        <v>996</v>
      </c>
    </row>
    <row r="385" spans="1:65" s="2" customFormat="1" ht="21.75" customHeight="1" x14ac:dyDescent="0.25">
      <c r="A385" s="29"/>
      <c r="B385" s="121"/>
      <c r="C385" s="170" t="s">
        <v>997</v>
      </c>
      <c r="D385" s="170" t="s">
        <v>195</v>
      </c>
      <c r="E385" s="171"/>
      <c r="F385" s="172" t="s">
        <v>998</v>
      </c>
      <c r="G385" s="173" t="s">
        <v>340</v>
      </c>
      <c r="H385" s="174">
        <v>1</v>
      </c>
      <c r="I385" s="175"/>
      <c r="J385" s="174">
        <f t="shared" si="145"/>
        <v>0</v>
      </c>
      <c r="K385" s="176"/>
      <c r="L385" s="177"/>
      <c r="M385" s="178" t="s">
        <v>1</v>
      </c>
      <c r="N385" s="179" t="s">
        <v>41</v>
      </c>
      <c r="O385" s="55"/>
      <c r="P385" s="165">
        <f t="shared" si="146"/>
        <v>0</v>
      </c>
      <c r="Q385" s="165">
        <v>0.14599999999999999</v>
      </c>
      <c r="R385" s="165">
        <f t="shared" si="147"/>
        <v>0.14599999999999999</v>
      </c>
      <c r="S385" s="165">
        <v>0</v>
      </c>
      <c r="T385" s="166">
        <f t="shared" si="148"/>
        <v>0</v>
      </c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R385" s="167" t="s">
        <v>336</v>
      </c>
      <c r="AT385" s="167" t="s">
        <v>195</v>
      </c>
      <c r="AU385" s="167" t="s">
        <v>131</v>
      </c>
      <c r="AY385" s="14" t="s">
        <v>153</v>
      </c>
      <c r="BE385" s="168">
        <f t="shared" si="149"/>
        <v>0</v>
      </c>
      <c r="BF385" s="168">
        <f t="shared" si="150"/>
        <v>0</v>
      </c>
      <c r="BG385" s="168">
        <f t="shared" si="151"/>
        <v>0</v>
      </c>
      <c r="BH385" s="168">
        <f t="shared" si="152"/>
        <v>0</v>
      </c>
      <c r="BI385" s="168">
        <f t="shared" si="153"/>
        <v>0</v>
      </c>
      <c r="BJ385" s="14" t="s">
        <v>131</v>
      </c>
      <c r="BK385" s="169">
        <f t="shared" si="154"/>
        <v>0</v>
      </c>
      <c r="BL385" s="14" t="s">
        <v>336</v>
      </c>
      <c r="BM385" s="167" t="s">
        <v>999</v>
      </c>
    </row>
    <row r="386" spans="1:65" s="2" customFormat="1" ht="33" customHeight="1" x14ac:dyDescent="0.25">
      <c r="A386" s="29"/>
      <c r="B386" s="121"/>
      <c r="C386" s="156" t="s">
        <v>1000</v>
      </c>
      <c r="D386" s="156" t="s">
        <v>155</v>
      </c>
      <c r="E386" s="157"/>
      <c r="F386" s="158" t="s">
        <v>1001</v>
      </c>
      <c r="G386" s="159" t="s">
        <v>340</v>
      </c>
      <c r="H386" s="160">
        <v>8</v>
      </c>
      <c r="I386" s="161"/>
      <c r="J386" s="160">
        <f t="shared" si="145"/>
        <v>0</v>
      </c>
      <c r="K386" s="162"/>
      <c r="L386" s="30"/>
      <c r="M386" s="163" t="s">
        <v>1</v>
      </c>
      <c r="N386" s="164" t="s">
        <v>41</v>
      </c>
      <c r="O386" s="55"/>
      <c r="P386" s="165">
        <f t="shared" si="146"/>
        <v>0</v>
      </c>
      <c r="Q386" s="165">
        <v>0</v>
      </c>
      <c r="R386" s="165">
        <f t="shared" si="147"/>
        <v>0</v>
      </c>
      <c r="S386" s="165">
        <v>0</v>
      </c>
      <c r="T386" s="166">
        <f t="shared" si="148"/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67" t="s">
        <v>332</v>
      </c>
      <c r="AT386" s="167" t="s">
        <v>155</v>
      </c>
      <c r="AU386" s="167" t="s">
        <v>131</v>
      </c>
      <c r="AY386" s="14" t="s">
        <v>153</v>
      </c>
      <c r="BE386" s="168">
        <f t="shared" si="149"/>
        <v>0</v>
      </c>
      <c r="BF386" s="168">
        <f t="shared" si="150"/>
        <v>0</v>
      </c>
      <c r="BG386" s="168">
        <f t="shared" si="151"/>
        <v>0</v>
      </c>
      <c r="BH386" s="168">
        <f t="shared" si="152"/>
        <v>0</v>
      </c>
      <c r="BI386" s="168">
        <f t="shared" si="153"/>
        <v>0</v>
      </c>
      <c r="BJ386" s="14" t="s">
        <v>131</v>
      </c>
      <c r="BK386" s="169">
        <f t="shared" si="154"/>
        <v>0</v>
      </c>
      <c r="BL386" s="14" t="s">
        <v>332</v>
      </c>
      <c r="BM386" s="167" t="s">
        <v>1002</v>
      </c>
    </row>
    <row r="387" spans="1:65" s="2" customFormat="1" ht="33" customHeight="1" x14ac:dyDescent="0.25">
      <c r="A387" s="29"/>
      <c r="B387" s="121"/>
      <c r="C387" s="170" t="s">
        <v>1003</v>
      </c>
      <c r="D387" s="170" t="s">
        <v>195</v>
      </c>
      <c r="E387" s="171"/>
      <c r="F387" s="172" t="s">
        <v>1004</v>
      </c>
      <c r="G387" s="173" t="s">
        <v>340</v>
      </c>
      <c r="H387" s="174">
        <v>8</v>
      </c>
      <c r="I387" s="175"/>
      <c r="J387" s="174">
        <f t="shared" si="145"/>
        <v>0</v>
      </c>
      <c r="K387" s="176"/>
      <c r="L387" s="177"/>
      <c r="M387" s="178" t="s">
        <v>1</v>
      </c>
      <c r="N387" s="179" t="s">
        <v>41</v>
      </c>
      <c r="O387" s="55"/>
      <c r="P387" s="165">
        <f t="shared" si="146"/>
        <v>0</v>
      </c>
      <c r="Q387" s="165">
        <v>1.15E-2</v>
      </c>
      <c r="R387" s="165">
        <f t="shared" si="147"/>
        <v>9.1999999999999998E-2</v>
      </c>
      <c r="S387" s="165">
        <v>0</v>
      </c>
      <c r="T387" s="166">
        <f t="shared" si="148"/>
        <v>0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R387" s="167" t="s">
        <v>336</v>
      </c>
      <c r="AT387" s="167" t="s">
        <v>195</v>
      </c>
      <c r="AU387" s="167" t="s">
        <v>131</v>
      </c>
      <c r="AY387" s="14" t="s">
        <v>153</v>
      </c>
      <c r="BE387" s="168">
        <f t="shared" si="149"/>
        <v>0</v>
      </c>
      <c r="BF387" s="168">
        <f t="shared" si="150"/>
        <v>0</v>
      </c>
      <c r="BG387" s="168">
        <f t="shared" si="151"/>
        <v>0</v>
      </c>
      <c r="BH387" s="168">
        <f t="shared" si="152"/>
        <v>0</v>
      </c>
      <c r="BI387" s="168">
        <f t="shared" si="153"/>
        <v>0</v>
      </c>
      <c r="BJ387" s="14" t="s">
        <v>131</v>
      </c>
      <c r="BK387" s="169">
        <f t="shared" si="154"/>
        <v>0</v>
      </c>
      <c r="BL387" s="14" t="s">
        <v>336</v>
      </c>
      <c r="BM387" s="167" t="s">
        <v>1005</v>
      </c>
    </row>
    <row r="388" spans="1:65" s="2" customFormat="1" ht="21.75" customHeight="1" x14ac:dyDescent="0.25">
      <c r="A388" s="29"/>
      <c r="B388" s="121"/>
      <c r="C388" s="156" t="s">
        <v>1006</v>
      </c>
      <c r="D388" s="156" t="s">
        <v>155</v>
      </c>
      <c r="E388" s="157"/>
      <c r="F388" s="158" t="s">
        <v>1007</v>
      </c>
      <c r="G388" s="159" t="s">
        <v>340</v>
      </c>
      <c r="H388" s="160">
        <v>12</v>
      </c>
      <c r="I388" s="161"/>
      <c r="J388" s="160">
        <f t="shared" si="145"/>
        <v>0</v>
      </c>
      <c r="K388" s="162"/>
      <c r="L388" s="30"/>
      <c r="M388" s="163" t="s">
        <v>1</v>
      </c>
      <c r="N388" s="164" t="s">
        <v>41</v>
      </c>
      <c r="O388" s="55"/>
      <c r="P388" s="165">
        <f t="shared" si="146"/>
        <v>0</v>
      </c>
      <c r="Q388" s="165">
        <v>0</v>
      </c>
      <c r="R388" s="165">
        <f t="shared" si="147"/>
        <v>0</v>
      </c>
      <c r="S388" s="165">
        <v>0</v>
      </c>
      <c r="T388" s="166">
        <f t="shared" si="148"/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67" t="s">
        <v>332</v>
      </c>
      <c r="AT388" s="167" t="s">
        <v>155</v>
      </c>
      <c r="AU388" s="167" t="s">
        <v>131</v>
      </c>
      <c r="AY388" s="14" t="s">
        <v>153</v>
      </c>
      <c r="BE388" s="168">
        <f t="shared" si="149"/>
        <v>0</v>
      </c>
      <c r="BF388" s="168">
        <f t="shared" si="150"/>
        <v>0</v>
      </c>
      <c r="BG388" s="168">
        <f t="shared" si="151"/>
        <v>0</v>
      </c>
      <c r="BH388" s="168">
        <f t="shared" si="152"/>
        <v>0</v>
      </c>
      <c r="BI388" s="168">
        <f t="shared" si="153"/>
        <v>0</v>
      </c>
      <c r="BJ388" s="14" t="s">
        <v>131</v>
      </c>
      <c r="BK388" s="169">
        <f t="shared" si="154"/>
        <v>0</v>
      </c>
      <c r="BL388" s="14" t="s">
        <v>332</v>
      </c>
      <c r="BM388" s="167" t="s">
        <v>1008</v>
      </c>
    </row>
    <row r="389" spans="1:65" s="2" customFormat="1" ht="16.5" customHeight="1" x14ac:dyDescent="0.25">
      <c r="A389" s="29"/>
      <c r="B389" s="121"/>
      <c r="C389" s="170" t="s">
        <v>1009</v>
      </c>
      <c r="D389" s="170" t="s">
        <v>195</v>
      </c>
      <c r="E389" s="171"/>
      <c r="F389" s="172" t="s">
        <v>1010</v>
      </c>
      <c r="G389" s="173" t="s">
        <v>340</v>
      </c>
      <c r="H389" s="174">
        <v>12</v>
      </c>
      <c r="I389" s="175"/>
      <c r="J389" s="174">
        <f t="shared" si="145"/>
        <v>0</v>
      </c>
      <c r="K389" s="176"/>
      <c r="L389" s="177"/>
      <c r="M389" s="178" t="s">
        <v>1</v>
      </c>
      <c r="N389" s="179" t="s">
        <v>41</v>
      </c>
      <c r="O389" s="55"/>
      <c r="P389" s="165">
        <f t="shared" si="146"/>
        <v>0</v>
      </c>
      <c r="Q389" s="165">
        <v>6.4999999999999997E-3</v>
      </c>
      <c r="R389" s="165">
        <f t="shared" si="147"/>
        <v>7.8E-2</v>
      </c>
      <c r="S389" s="165">
        <v>0</v>
      </c>
      <c r="T389" s="166">
        <f t="shared" si="148"/>
        <v>0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R389" s="167" t="s">
        <v>336</v>
      </c>
      <c r="AT389" s="167" t="s">
        <v>195</v>
      </c>
      <c r="AU389" s="167" t="s">
        <v>131</v>
      </c>
      <c r="AY389" s="14" t="s">
        <v>153</v>
      </c>
      <c r="BE389" s="168">
        <f t="shared" si="149"/>
        <v>0</v>
      </c>
      <c r="BF389" s="168">
        <f t="shared" si="150"/>
        <v>0</v>
      </c>
      <c r="BG389" s="168">
        <f t="shared" si="151"/>
        <v>0</v>
      </c>
      <c r="BH389" s="168">
        <f t="shared" si="152"/>
        <v>0</v>
      </c>
      <c r="BI389" s="168">
        <f t="shared" si="153"/>
        <v>0</v>
      </c>
      <c r="BJ389" s="14" t="s">
        <v>131</v>
      </c>
      <c r="BK389" s="169">
        <f t="shared" si="154"/>
        <v>0</v>
      </c>
      <c r="BL389" s="14" t="s">
        <v>336</v>
      </c>
      <c r="BM389" s="167" t="s">
        <v>1011</v>
      </c>
    </row>
    <row r="390" spans="1:65" s="2" customFormat="1" ht="21.75" customHeight="1" x14ac:dyDescent="0.25">
      <c r="A390" s="29"/>
      <c r="B390" s="121"/>
      <c r="C390" s="156" t="s">
        <v>1012</v>
      </c>
      <c r="D390" s="156" t="s">
        <v>155</v>
      </c>
      <c r="E390" s="157"/>
      <c r="F390" s="158" t="s">
        <v>1013</v>
      </c>
      <c r="G390" s="159" t="s">
        <v>316</v>
      </c>
      <c r="H390" s="160">
        <v>75</v>
      </c>
      <c r="I390" s="161"/>
      <c r="J390" s="160">
        <f t="shared" si="145"/>
        <v>0</v>
      </c>
      <c r="K390" s="162"/>
      <c r="L390" s="30"/>
      <c r="M390" s="163" t="s">
        <v>1</v>
      </c>
      <c r="N390" s="164" t="s">
        <v>41</v>
      </c>
      <c r="O390" s="55"/>
      <c r="P390" s="165">
        <f t="shared" si="146"/>
        <v>0</v>
      </c>
      <c r="Q390" s="165">
        <v>0</v>
      </c>
      <c r="R390" s="165">
        <f t="shared" si="147"/>
        <v>0</v>
      </c>
      <c r="S390" s="165">
        <v>0</v>
      </c>
      <c r="T390" s="166">
        <f t="shared" si="148"/>
        <v>0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R390" s="167" t="s">
        <v>332</v>
      </c>
      <c r="AT390" s="167" t="s">
        <v>155</v>
      </c>
      <c r="AU390" s="167" t="s">
        <v>131</v>
      </c>
      <c r="AY390" s="14" t="s">
        <v>153</v>
      </c>
      <c r="BE390" s="168">
        <f t="shared" si="149"/>
        <v>0</v>
      </c>
      <c r="BF390" s="168">
        <f t="shared" si="150"/>
        <v>0</v>
      </c>
      <c r="BG390" s="168">
        <f t="shared" si="151"/>
        <v>0</v>
      </c>
      <c r="BH390" s="168">
        <f t="shared" si="152"/>
        <v>0</v>
      </c>
      <c r="BI390" s="168">
        <f t="shared" si="153"/>
        <v>0</v>
      </c>
      <c r="BJ390" s="14" t="s">
        <v>131</v>
      </c>
      <c r="BK390" s="169">
        <f t="shared" si="154"/>
        <v>0</v>
      </c>
      <c r="BL390" s="14" t="s">
        <v>332</v>
      </c>
      <c r="BM390" s="167" t="s">
        <v>1014</v>
      </c>
    </row>
    <row r="391" spans="1:65" s="2" customFormat="1" ht="16.5" customHeight="1" x14ac:dyDescent="0.25">
      <c r="A391" s="29"/>
      <c r="B391" s="121"/>
      <c r="C391" s="170" t="s">
        <v>1015</v>
      </c>
      <c r="D391" s="170" t="s">
        <v>195</v>
      </c>
      <c r="E391" s="171"/>
      <c r="F391" s="172" t="s">
        <v>1016</v>
      </c>
      <c r="G391" s="173" t="s">
        <v>350</v>
      </c>
      <c r="H391" s="174">
        <v>30</v>
      </c>
      <c r="I391" s="175"/>
      <c r="J391" s="174">
        <f t="shared" si="145"/>
        <v>0</v>
      </c>
      <c r="K391" s="176"/>
      <c r="L391" s="177"/>
      <c r="M391" s="178" t="s">
        <v>1</v>
      </c>
      <c r="N391" s="179" t="s">
        <v>41</v>
      </c>
      <c r="O391" s="55"/>
      <c r="P391" s="165">
        <f t="shared" si="146"/>
        <v>0</v>
      </c>
      <c r="Q391" s="165">
        <v>1E-3</v>
      </c>
      <c r="R391" s="165">
        <f t="shared" si="147"/>
        <v>0.03</v>
      </c>
      <c r="S391" s="165">
        <v>0</v>
      </c>
      <c r="T391" s="166">
        <f t="shared" si="148"/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67" t="s">
        <v>336</v>
      </c>
      <c r="AT391" s="167" t="s">
        <v>195</v>
      </c>
      <c r="AU391" s="167" t="s">
        <v>131</v>
      </c>
      <c r="AY391" s="14" t="s">
        <v>153</v>
      </c>
      <c r="BE391" s="168">
        <f t="shared" si="149"/>
        <v>0</v>
      </c>
      <c r="BF391" s="168">
        <f t="shared" si="150"/>
        <v>0</v>
      </c>
      <c r="BG391" s="168">
        <f t="shared" si="151"/>
        <v>0</v>
      </c>
      <c r="BH391" s="168">
        <f t="shared" si="152"/>
        <v>0</v>
      </c>
      <c r="BI391" s="168">
        <f t="shared" si="153"/>
        <v>0</v>
      </c>
      <c r="BJ391" s="14" t="s">
        <v>131</v>
      </c>
      <c r="BK391" s="169">
        <f t="shared" si="154"/>
        <v>0</v>
      </c>
      <c r="BL391" s="14" t="s">
        <v>336</v>
      </c>
      <c r="BM391" s="167" t="s">
        <v>1017</v>
      </c>
    </row>
    <row r="392" spans="1:65" s="2" customFormat="1" ht="21.75" customHeight="1" x14ac:dyDescent="0.25">
      <c r="A392" s="29"/>
      <c r="B392" s="121"/>
      <c r="C392" s="156" t="s">
        <v>1018</v>
      </c>
      <c r="D392" s="156" t="s">
        <v>155</v>
      </c>
      <c r="E392" s="157"/>
      <c r="F392" s="158" t="s">
        <v>1019</v>
      </c>
      <c r="G392" s="159" t="s">
        <v>316</v>
      </c>
      <c r="H392" s="160">
        <v>30</v>
      </c>
      <c r="I392" s="161"/>
      <c r="J392" s="160">
        <f t="shared" si="145"/>
        <v>0</v>
      </c>
      <c r="K392" s="162"/>
      <c r="L392" s="30"/>
      <c r="M392" s="163" t="s">
        <v>1</v>
      </c>
      <c r="N392" s="164" t="s">
        <v>41</v>
      </c>
      <c r="O392" s="55"/>
      <c r="P392" s="165">
        <f t="shared" si="146"/>
        <v>0</v>
      </c>
      <c r="Q392" s="165">
        <v>0</v>
      </c>
      <c r="R392" s="165">
        <f t="shared" si="147"/>
        <v>0</v>
      </c>
      <c r="S392" s="165">
        <v>0</v>
      </c>
      <c r="T392" s="166">
        <f t="shared" si="148"/>
        <v>0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R392" s="167" t="s">
        <v>332</v>
      </c>
      <c r="AT392" s="167" t="s">
        <v>155</v>
      </c>
      <c r="AU392" s="167" t="s">
        <v>131</v>
      </c>
      <c r="AY392" s="14" t="s">
        <v>153</v>
      </c>
      <c r="BE392" s="168">
        <f t="shared" si="149"/>
        <v>0</v>
      </c>
      <c r="BF392" s="168">
        <f t="shared" si="150"/>
        <v>0</v>
      </c>
      <c r="BG392" s="168">
        <f t="shared" si="151"/>
        <v>0</v>
      </c>
      <c r="BH392" s="168">
        <f t="shared" si="152"/>
        <v>0</v>
      </c>
      <c r="BI392" s="168">
        <f t="shared" si="153"/>
        <v>0</v>
      </c>
      <c r="BJ392" s="14" t="s">
        <v>131</v>
      </c>
      <c r="BK392" s="169">
        <f t="shared" si="154"/>
        <v>0</v>
      </c>
      <c r="BL392" s="14" t="s">
        <v>332</v>
      </c>
      <c r="BM392" s="167" t="s">
        <v>1020</v>
      </c>
    </row>
    <row r="393" spans="1:65" s="2" customFormat="1" ht="16.5" customHeight="1" x14ac:dyDescent="0.25">
      <c r="A393" s="29"/>
      <c r="B393" s="121"/>
      <c r="C393" s="170" t="s">
        <v>1021</v>
      </c>
      <c r="D393" s="170" t="s">
        <v>195</v>
      </c>
      <c r="E393" s="171"/>
      <c r="F393" s="172" t="s">
        <v>1022</v>
      </c>
      <c r="G393" s="173" t="s">
        <v>350</v>
      </c>
      <c r="H393" s="174">
        <v>18.75</v>
      </c>
      <c r="I393" s="175"/>
      <c r="J393" s="174">
        <f t="shared" si="145"/>
        <v>0</v>
      </c>
      <c r="K393" s="176"/>
      <c r="L393" s="177"/>
      <c r="M393" s="178" t="s">
        <v>1</v>
      </c>
      <c r="N393" s="179" t="s">
        <v>41</v>
      </c>
      <c r="O393" s="55"/>
      <c r="P393" s="165">
        <f t="shared" si="146"/>
        <v>0</v>
      </c>
      <c r="Q393" s="165">
        <v>1E-3</v>
      </c>
      <c r="R393" s="165">
        <f t="shared" si="147"/>
        <v>1.8749999999999999E-2</v>
      </c>
      <c r="S393" s="165">
        <v>0</v>
      </c>
      <c r="T393" s="166">
        <f t="shared" si="148"/>
        <v>0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67" t="s">
        <v>336</v>
      </c>
      <c r="AT393" s="167" t="s">
        <v>195</v>
      </c>
      <c r="AU393" s="167" t="s">
        <v>131</v>
      </c>
      <c r="AY393" s="14" t="s">
        <v>153</v>
      </c>
      <c r="BE393" s="168">
        <f t="shared" si="149"/>
        <v>0</v>
      </c>
      <c r="BF393" s="168">
        <f t="shared" si="150"/>
        <v>0</v>
      </c>
      <c r="BG393" s="168">
        <f t="shared" si="151"/>
        <v>0</v>
      </c>
      <c r="BH393" s="168">
        <f t="shared" si="152"/>
        <v>0</v>
      </c>
      <c r="BI393" s="168">
        <f t="shared" si="153"/>
        <v>0</v>
      </c>
      <c r="BJ393" s="14" t="s">
        <v>131</v>
      </c>
      <c r="BK393" s="169">
        <f t="shared" si="154"/>
        <v>0</v>
      </c>
      <c r="BL393" s="14" t="s">
        <v>336</v>
      </c>
      <c r="BM393" s="167" t="s">
        <v>1023</v>
      </c>
    </row>
    <row r="394" spans="1:65" s="2" customFormat="1" ht="21.75" customHeight="1" x14ac:dyDescent="0.25">
      <c r="A394" s="29"/>
      <c r="B394" s="121"/>
      <c r="C394" s="156" t="s">
        <v>1024</v>
      </c>
      <c r="D394" s="156" t="s">
        <v>155</v>
      </c>
      <c r="E394" s="157"/>
      <c r="F394" s="158" t="s">
        <v>1025</v>
      </c>
      <c r="G394" s="159" t="s">
        <v>340</v>
      </c>
      <c r="H394" s="160">
        <v>1</v>
      </c>
      <c r="I394" s="161"/>
      <c r="J394" s="160">
        <f t="shared" si="145"/>
        <v>0</v>
      </c>
      <c r="K394" s="162"/>
      <c r="L394" s="30"/>
      <c r="M394" s="163" t="s">
        <v>1</v>
      </c>
      <c r="N394" s="164" t="s">
        <v>41</v>
      </c>
      <c r="O394" s="55"/>
      <c r="P394" s="165">
        <f t="shared" si="146"/>
        <v>0</v>
      </c>
      <c r="Q394" s="165">
        <v>0</v>
      </c>
      <c r="R394" s="165">
        <f t="shared" si="147"/>
        <v>0</v>
      </c>
      <c r="S394" s="165">
        <v>0</v>
      </c>
      <c r="T394" s="166">
        <f t="shared" si="148"/>
        <v>0</v>
      </c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R394" s="167" t="s">
        <v>332</v>
      </c>
      <c r="AT394" s="167" t="s">
        <v>155</v>
      </c>
      <c r="AU394" s="167" t="s">
        <v>131</v>
      </c>
      <c r="AY394" s="14" t="s">
        <v>153</v>
      </c>
      <c r="BE394" s="168">
        <f t="shared" si="149"/>
        <v>0</v>
      </c>
      <c r="BF394" s="168">
        <f t="shared" si="150"/>
        <v>0</v>
      </c>
      <c r="BG394" s="168">
        <f t="shared" si="151"/>
        <v>0</v>
      </c>
      <c r="BH394" s="168">
        <f t="shared" si="152"/>
        <v>0</v>
      </c>
      <c r="BI394" s="168">
        <f t="shared" si="153"/>
        <v>0</v>
      </c>
      <c r="BJ394" s="14" t="s">
        <v>131</v>
      </c>
      <c r="BK394" s="169">
        <f t="shared" si="154"/>
        <v>0</v>
      </c>
      <c r="BL394" s="14" t="s">
        <v>332</v>
      </c>
      <c r="BM394" s="167" t="s">
        <v>1026</v>
      </c>
    </row>
    <row r="395" spans="1:65" s="2" customFormat="1" ht="21.75" customHeight="1" x14ac:dyDescent="0.25">
      <c r="A395" s="29"/>
      <c r="B395" s="121"/>
      <c r="C395" s="170" t="s">
        <v>1027</v>
      </c>
      <c r="D395" s="170" t="s">
        <v>195</v>
      </c>
      <c r="E395" s="171"/>
      <c r="F395" s="172" t="s">
        <v>1028</v>
      </c>
      <c r="G395" s="173" t="s">
        <v>340</v>
      </c>
      <c r="H395" s="174">
        <v>1</v>
      </c>
      <c r="I395" s="175"/>
      <c r="J395" s="174">
        <f t="shared" si="145"/>
        <v>0</v>
      </c>
      <c r="K395" s="176"/>
      <c r="L395" s="177"/>
      <c r="M395" s="178" t="s">
        <v>1</v>
      </c>
      <c r="N395" s="179" t="s">
        <v>41</v>
      </c>
      <c r="O395" s="55"/>
      <c r="P395" s="165">
        <f t="shared" si="146"/>
        <v>0</v>
      </c>
      <c r="Q395" s="165">
        <v>2.0000000000000001E-4</v>
      </c>
      <c r="R395" s="165">
        <f t="shared" si="147"/>
        <v>2.0000000000000001E-4</v>
      </c>
      <c r="S395" s="165">
        <v>0</v>
      </c>
      <c r="T395" s="166">
        <f t="shared" si="148"/>
        <v>0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R395" s="167" t="s">
        <v>336</v>
      </c>
      <c r="AT395" s="167" t="s">
        <v>195</v>
      </c>
      <c r="AU395" s="167" t="s">
        <v>131</v>
      </c>
      <c r="AY395" s="14" t="s">
        <v>153</v>
      </c>
      <c r="BE395" s="168">
        <f t="shared" si="149"/>
        <v>0</v>
      </c>
      <c r="BF395" s="168">
        <f t="shared" si="150"/>
        <v>0</v>
      </c>
      <c r="BG395" s="168">
        <f t="shared" si="151"/>
        <v>0</v>
      </c>
      <c r="BH395" s="168">
        <f t="shared" si="152"/>
        <v>0</v>
      </c>
      <c r="BI395" s="168">
        <f t="shared" si="153"/>
        <v>0</v>
      </c>
      <c r="BJ395" s="14" t="s">
        <v>131</v>
      </c>
      <c r="BK395" s="169">
        <f t="shared" si="154"/>
        <v>0</v>
      </c>
      <c r="BL395" s="14" t="s">
        <v>336</v>
      </c>
      <c r="BM395" s="167" t="s">
        <v>1029</v>
      </c>
    </row>
    <row r="396" spans="1:65" s="2" customFormat="1" ht="16.5" customHeight="1" x14ac:dyDescent="0.25">
      <c r="A396" s="29"/>
      <c r="B396" s="121"/>
      <c r="C396" s="170" t="s">
        <v>336</v>
      </c>
      <c r="D396" s="170" t="s">
        <v>195</v>
      </c>
      <c r="E396" s="171"/>
      <c r="F396" s="172" t="s">
        <v>1030</v>
      </c>
      <c r="G396" s="173" t="s">
        <v>340</v>
      </c>
      <c r="H396" s="174">
        <v>1</v>
      </c>
      <c r="I396" s="175"/>
      <c r="J396" s="174">
        <f t="shared" si="145"/>
        <v>0</v>
      </c>
      <c r="K396" s="176"/>
      <c r="L396" s="177"/>
      <c r="M396" s="178" t="s">
        <v>1</v>
      </c>
      <c r="N396" s="179" t="s">
        <v>41</v>
      </c>
      <c r="O396" s="55"/>
      <c r="P396" s="165">
        <f t="shared" si="146"/>
        <v>0</v>
      </c>
      <c r="Q396" s="165">
        <v>1.3999999999999999E-4</v>
      </c>
      <c r="R396" s="165">
        <f t="shared" si="147"/>
        <v>1.3999999999999999E-4</v>
      </c>
      <c r="S396" s="165">
        <v>0</v>
      </c>
      <c r="T396" s="166">
        <f t="shared" si="148"/>
        <v>0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67" t="s">
        <v>336</v>
      </c>
      <c r="AT396" s="167" t="s">
        <v>195</v>
      </c>
      <c r="AU396" s="167" t="s">
        <v>131</v>
      </c>
      <c r="AY396" s="14" t="s">
        <v>153</v>
      </c>
      <c r="BE396" s="168">
        <f t="shared" si="149"/>
        <v>0</v>
      </c>
      <c r="BF396" s="168">
        <f t="shared" si="150"/>
        <v>0</v>
      </c>
      <c r="BG396" s="168">
        <f t="shared" si="151"/>
        <v>0</v>
      </c>
      <c r="BH396" s="168">
        <f t="shared" si="152"/>
        <v>0</v>
      </c>
      <c r="BI396" s="168">
        <f t="shared" si="153"/>
        <v>0</v>
      </c>
      <c r="BJ396" s="14" t="s">
        <v>131</v>
      </c>
      <c r="BK396" s="169">
        <f t="shared" si="154"/>
        <v>0</v>
      </c>
      <c r="BL396" s="14" t="s">
        <v>336</v>
      </c>
      <c r="BM396" s="167" t="s">
        <v>1031</v>
      </c>
    </row>
    <row r="397" spans="1:65" s="2" customFormat="1" ht="21.75" customHeight="1" x14ac:dyDescent="0.25">
      <c r="A397" s="29"/>
      <c r="B397" s="121"/>
      <c r="C397" s="156" t="s">
        <v>1032</v>
      </c>
      <c r="D397" s="156" t="s">
        <v>155</v>
      </c>
      <c r="E397" s="157"/>
      <c r="F397" s="158" t="s">
        <v>1033</v>
      </c>
      <c r="G397" s="159" t="s">
        <v>340</v>
      </c>
      <c r="H397" s="160">
        <v>30</v>
      </c>
      <c r="I397" s="161"/>
      <c r="J397" s="160">
        <f t="shared" si="145"/>
        <v>0</v>
      </c>
      <c r="K397" s="162"/>
      <c r="L397" s="30"/>
      <c r="M397" s="163" t="s">
        <v>1</v>
      </c>
      <c r="N397" s="164" t="s">
        <v>41</v>
      </c>
      <c r="O397" s="55"/>
      <c r="P397" s="165">
        <f t="shared" si="146"/>
        <v>0</v>
      </c>
      <c r="Q397" s="165">
        <v>0</v>
      </c>
      <c r="R397" s="165">
        <f t="shared" si="147"/>
        <v>0</v>
      </c>
      <c r="S397" s="165">
        <v>0</v>
      </c>
      <c r="T397" s="166">
        <f t="shared" si="148"/>
        <v>0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R397" s="167" t="s">
        <v>332</v>
      </c>
      <c r="AT397" s="167" t="s">
        <v>155</v>
      </c>
      <c r="AU397" s="167" t="s">
        <v>131</v>
      </c>
      <c r="AY397" s="14" t="s">
        <v>153</v>
      </c>
      <c r="BE397" s="168">
        <f t="shared" si="149"/>
        <v>0</v>
      </c>
      <c r="BF397" s="168">
        <f t="shared" si="150"/>
        <v>0</v>
      </c>
      <c r="BG397" s="168">
        <f t="shared" si="151"/>
        <v>0</v>
      </c>
      <c r="BH397" s="168">
        <f t="shared" si="152"/>
        <v>0</v>
      </c>
      <c r="BI397" s="168">
        <f t="shared" si="153"/>
        <v>0</v>
      </c>
      <c r="BJ397" s="14" t="s">
        <v>131</v>
      </c>
      <c r="BK397" s="169">
        <f t="shared" si="154"/>
        <v>0</v>
      </c>
      <c r="BL397" s="14" t="s">
        <v>332</v>
      </c>
      <c r="BM397" s="167" t="s">
        <v>1034</v>
      </c>
    </row>
    <row r="398" spans="1:65" s="2" customFormat="1" ht="21.75" customHeight="1" x14ac:dyDescent="0.25">
      <c r="A398" s="29"/>
      <c r="B398" s="121"/>
      <c r="C398" s="170" t="s">
        <v>1035</v>
      </c>
      <c r="D398" s="170" t="s">
        <v>195</v>
      </c>
      <c r="E398" s="171"/>
      <c r="F398" s="172" t="s">
        <v>1036</v>
      </c>
      <c r="G398" s="173" t="s">
        <v>340</v>
      </c>
      <c r="H398" s="174">
        <v>30</v>
      </c>
      <c r="I398" s="175"/>
      <c r="J398" s="174">
        <f t="shared" si="145"/>
        <v>0</v>
      </c>
      <c r="K398" s="176"/>
      <c r="L398" s="177"/>
      <c r="M398" s="178" t="s">
        <v>1</v>
      </c>
      <c r="N398" s="179" t="s">
        <v>41</v>
      </c>
      <c r="O398" s="55"/>
      <c r="P398" s="165">
        <f t="shared" si="146"/>
        <v>0</v>
      </c>
      <c r="Q398" s="165">
        <v>2.2000000000000001E-4</v>
      </c>
      <c r="R398" s="165">
        <f t="shared" si="147"/>
        <v>6.6E-3</v>
      </c>
      <c r="S398" s="165">
        <v>0</v>
      </c>
      <c r="T398" s="166">
        <f t="shared" si="148"/>
        <v>0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R398" s="167" t="s">
        <v>336</v>
      </c>
      <c r="AT398" s="167" t="s">
        <v>195</v>
      </c>
      <c r="AU398" s="167" t="s">
        <v>131</v>
      </c>
      <c r="AY398" s="14" t="s">
        <v>153</v>
      </c>
      <c r="BE398" s="168">
        <f t="shared" si="149"/>
        <v>0</v>
      </c>
      <c r="BF398" s="168">
        <f t="shared" si="150"/>
        <v>0</v>
      </c>
      <c r="BG398" s="168">
        <f t="shared" si="151"/>
        <v>0</v>
      </c>
      <c r="BH398" s="168">
        <f t="shared" si="152"/>
        <v>0</v>
      </c>
      <c r="BI398" s="168">
        <f t="shared" si="153"/>
        <v>0</v>
      </c>
      <c r="BJ398" s="14" t="s">
        <v>131</v>
      </c>
      <c r="BK398" s="169">
        <f t="shared" si="154"/>
        <v>0</v>
      </c>
      <c r="BL398" s="14" t="s">
        <v>336</v>
      </c>
      <c r="BM398" s="167" t="s">
        <v>1037</v>
      </c>
    </row>
    <row r="399" spans="1:65" s="2" customFormat="1" ht="21.75" customHeight="1" x14ac:dyDescent="0.25">
      <c r="A399" s="29"/>
      <c r="B399" s="121"/>
      <c r="C399" s="156" t="s">
        <v>1038</v>
      </c>
      <c r="D399" s="156" t="s">
        <v>155</v>
      </c>
      <c r="E399" s="157"/>
      <c r="F399" s="158" t="s">
        <v>1039</v>
      </c>
      <c r="G399" s="159" t="s">
        <v>340</v>
      </c>
      <c r="H399" s="160">
        <v>1</v>
      </c>
      <c r="I399" s="161"/>
      <c r="J399" s="160">
        <f t="shared" si="145"/>
        <v>0</v>
      </c>
      <c r="K399" s="162"/>
      <c r="L399" s="30"/>
      <c r="M399" s="163" t="s">
        <v>1</v>
      </c>
      <c r="N399" s="164" t="s">
        <v>41</v>
      </c>
      <c r="O399" s="55"/>
      <c r="P399" s="165">
        <f t="shared" si="146"/>
        <v>0</v>
      </c>
      <c r="Q399" s="165">
        <v>0</v>
      </c>
      <c r="R399" s="165">
        <f t="shared" si="147"/>
        <v>0</v>
      </c>
      <c r="S399" s="165">
        <v>0</v>
      </c>
      <c r="T399" s="166">
        <f t="shared" si="148"/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67" t="s">
        <v>332</v>
      </c>
      <c r="AT399" s="167" t="s">
        <v>155</v>
      </c>
      <c r="AU399" s="167" t="s">
        <v>131</v>
      </c>
      <c r="AY399" s="14" t="s">
        <v>153</v>
      </c>
      <c r="BE399" s="168">
        <f t="shared" si="149"/>
        <v>0</v>
      </c>
      <c r="BF399" s="168">
        <f t="shared" si="150"/>
        <v>0</v>
      </c>
      <c r="BG399" s="168">
        <f t="shared" si="151"/>
        <v>0</v>
      </c>
      <c r="BH399" s="168">
        <f t="shared" si="152"/>
        <v>0</v>
      </c>
      <c r="BI399" s="168">
        <f t="shared" si="153"/>
        <v>0</v>
      </c>
      <c r="BJ399" s="14" t="s">
        <v>131</v>
      </c>
      <c r="BK399" s="169">
        <f t="shared" si="154"/>
        <v>0</v>
      </c>
      <c r="BL399" s="14" t="s">
        <v>332</v>
      </c>
      <c r="BM399" s="167" t="s">
        <v>1040</v>
      </c>
    </row>
    <row r="400" spans="1:65" s="2" customFormat="1" ht="21.75" customHeight="1" x14ac:dyDescent="0.25">
      <c r="A400" s="29"/>
      <c r="B400" s="121"/>
      <c r="C400" s="170" t="s">
        <v>1041</v>
      </c>
      <c r="D400" s="170" t="s">
        <v>195</v>
      </c>
      <c r="E400" s="171"/>
      <c r="F400" s="172" t="s">
        <v>1042</v>
      </c>
      <c r="G400" s="173" t="s">
        <v>340</v>
      </c>
      <c r="H400" s="174">
        <v>1</v>
      </c>
      <c r="I400" s="175"/>
      <c r="J400" s="174">
        <f t="shared" si="145"/>
        <v>0</v>
      </c>
      <c r="K400" s="176"/>
      <c r="L400" s="177"/>
      <c r="M400" s="178" t="s">
        <v>1</v>
      </c>
      <c r="N400" s="179" t="s">
        <v>41</v>
      </c>
      <c r="O400" s="55"/>
      <c r="P400" s="165">
        <f t="shared" si="146"/>
        <v>0</v>
      </c>
      <c r="Q400" s="165">
        <v>3.2699999999999999E-3</v>
      </c>
      <c r="R400" s="165">
        <f t="shared" si="147"/>
        <v>3.2699999999999999E-3</v>
      </c>
      <c r="S400" s="165">
        <v>0</v>
      </c>
      <c r="T400" s="166">
        <f t="shared" si="148"/>
        <v>0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R400" s="167" t="s">
        <v>336</v>
      </c>
      <c r="AT400" s="167" t="s">
        <v>195</v>
      </c>
      <c r="AU400" s="167" t="s">
        <v>131</v>
      </c>
      <c r="AY400" s="14" t="s">
        <v>153</v>
      </c>
      <c r="BE400" s="168">
        <f t="shared" si="149"/>
        <v>0</v>
      </c>
      <c r="BF400" s="168">
        <f t="shared" si="150"/>
        <v>0</v>
      </c>
      <c r="BG400" s="168">
        <f t="shared" si="151"/>
        <v>0</v>
      </c>
      <c r="BH400" s="168">
        <f t="shared" si="152"/>
        <v>0</v>
      </c>
      <c r="BI400" s="168">
        <f t="shared" si="153"/>
        <v>0</v>
      </c>
      <c r="BJ400" s="14" t="s">
        <v>131</v>
      </c>
      <c r="BK400" s="169">
        <f t="shared" si="154"/>
        <v>0</v>
      </c>
      <c r="BL400" s="14" t="s">
        <v>336</v>
      </c>
      <c r="BM400" s="167" t="s">
        <v>1043</v>
      </c>
    </row>
    <row r="401" spans="1:65" s="2" customFormat="1" ht="16.5" customHeight="1" x14ac:dyDescent="0.25">
      <c r="A401" s="29"/>
      <c r="B401" s="121"/>
      <c r="C401" s="156" t="s">
        <v>1044</v>
      </c>
      <c r="D401" s="156" t="s">
        <v>155</v>
      </c>
      <c r="E401" s="157"/>
      <c r="F401" s="158" t="s">
        <v>1045</v>
      </c>
      <c r="G401" s="159" t="s">
        <v>340</v>
      </c>
      <c r="H401" s="160">
        <v>2</v>
      </c>
      <c r="I401" s="161"/>
      <c r="J401" s="160">
        <f t="shared" si="145"/>
        <v>0</v>
      </c>
      <c r="K401" s="162"/>
      <c r="L401" s="30"/>
      <c r="M401" s="163" t="s">
        <v>1</v>
      </c>
      <c r="N401" s="164" t="s">
        <v>41</v>
      </c>
      <c r="O401" s="55"/>
      <c r="P401" s="165">
        <f t="shared" si="146"/>
        <v>0</v>
      </c>
      <c r="Q401" s="165">
        <v>0</v>
      </c>
      <c r="R401" s="165">
        <f t="shared" si="147"/>
        <v>0</v>
      </c>
      <c r="S401" s="165">
        <v>0</v>
      </c>
      <c r="T401" s="166">
        <f t="shared" si="148"/>
        <v>0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R401" s="167" t="s">
        <v>332</v>
      </c>
      <c r="AT401" s="167" t="s">
        <v>155</v>
      </c>
      <c r="AU401" s="167" t="s">
        <v>131</v>
      </c>
      <c r="AY401" s="14" t="s">
        <v>153</v>
      </c>
      <c r="BE401" s="168">
        <f t="shared" si="149"/>
        <v>0</v>
      </c>
      <c r="BF401" s="168">
        <f t="shared" si="150"/>
        <v>0</v>
      </c>
      <c r="BG401" s="168">
        <f t="shared" si="151"/>
        <v>0</v>
      </c>
      <c r="BH401" s="168">
        <f t="shared" si="152"/>
        <v>0</v>
      </c>
      <c r="BI401" s="168">
        <f t="shared" si="153"/>
        <v>0</v>
      </c>
      <c r="BJ401" s="14" t="s">
        <v>131</v>
      </c>
      <c r="BK401" s="169">
        <f t="shared" si="154"/>
        <v>0</v>
      </c>
      <c r="BL401" s="14" t="s">
        <v>332</v>
      </c>
      <c r="BM401" s="167" t="s">
        <v>1046</v>
      </c>
    </row>
    <row r="402" spans="1:65" s="2" customFormat="1" ht="21.75" customHeight="1" x14ac:dyDescent="0.25">
      <c r="A402" s="29"/>
      <c r="B402" s="121"/>
      <c r="C402" s="170" t="s">
        <v>1047</v>
      </c>
      <c r="D402" s="170" t="s">
        <v>195</v>
      </c>
      <c r="E402" s="171"/>
      <c r="F402" s="172" t="s">
        <v>1048</v>
      </c>
      <c r="G402" s="173" t="s">
        <v>340</v>
      </c>
      <c r="H402" s="174">
        <v>2</v>
      </c>
      <c r="I402" s="175"/>
      <c r="J402" s="174">
        <f t="shared" si="145"/>
        <v>0</v>
      </c>
      <c r="K402" s="176"/>
      <c r="L402" s="177"/>
      <c r="M402" s="178" t="s">
        <v>1</v>
      </c>
      <c r="N402" s="179" t="s">
        <v>41</v>
      </c>
      <c r="O402" s="55"/>
      <c r="P402" s="165">
        <f t="shared" si="146"/>
        <v>0</v>
      </c>
      <c r="Q402" s="165">
        <v>1.46E-2</v>
      </c>
      <c r="R402" s="165">
        <f t="shared" si="147"/>
        <v>2.92E-2</v>
      </c>
      <c r="S402" s="165">
        <v>0</v>
      </c>
      <c r="T402" s="166">
        <f t="shared" si="148"/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67" t="s">
        <v>336</v>
      </c>
      <c r="AT402" s="167" t="s">
        <v>195</v>
      </c>
      <c r="AU402" s="167" t="s">
        <v>131</v>
      </c>
      <c r="AY402" s="14" t="s">
        <v>153</v>
      </c>
      <c r="BE402" s="168">
        <f t="shared" si="149"/>
        <v>0</v>
      </c>
      <c r="BF402" s="168">
        <f t="shared" si="150"/>
        <v>0</v>
      </c>
      <c r="BG402" s="168">
        <f t="shared" si="151"/>
        <v>0</v>
      </c>
      <c r="BH402" s="168">
        <f t="shared" si="152"/>
        <v>0</v>
      </c>
      <c r="BI402" s="168">
        <f t="shared" si="153"/>
        <v>0</v>
      </c>
      <c r="BJ402" s="14" t="s">
        <v>131</v>
      </c>
      <c r="BK402" s="169">
        <f t="shared" si="154"/>
        <v>0</v>
      </c>
      <c r="BL402" s="14" t="s">
        <v>336</v>
      </c>
      <c r="BM402" s="167" t="s">
        <v>1049</v>
      </c>
    </row>
    <row r="403" spans="1:65" s="2" customFormat="1" ht="21.75" customHeight="1" x14ac:dyDescent="0.25">
      <c r="A403" s="29"/>
      <c r="B403" s="121"/>
      <c r="C403" s="156" t="s">
        <v>1050</v>
      </c>
      <c r="D403" s="156" t="s">
        <v>155</v>
      </c>
      <c r="E403" s="157"/>
      <c r="F403" s="158" t="s">
        <v>1051</v>
      </c>
      <c r="G403" s="159" t="s">
        <v>340</v>
      </c>
      <c r="H403" s="160">
        <v>5</v>
      </c>
      <c r="I403" s="161"/>
      <c r="J403" s="160">
        <f t="shared" si="145"/>
        <v>0</v>
      </c>
      <c r="K403" s="162"/>
      <c r="L403" s="30"/>
      <c r="M403" s="163" t="s">
        <v>1</v>
      </c>
      <c r="N403" s="164" t="s">
        <v>41</v>
      </c>
      <c r="O403" s="55"/>
      <c r="P403" s="165">
        <f t="shared" si="146"/>
        <v>0</v>
      </c>
      <c r="Q403" s="165">
        <v>0</v>
      </c>
      <c r="R403" s="165">
        <f t="shared" si="147"/>
        <v>0</v>
      </c>
      <c r="S403" s="165">
        <v>0</v>
      </c>
      <c r="T403" s="166">
        <f t="shared" si="148"/>
        <v>0</v>
      </c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R403" s="167" t="s">
        <v>332</v>
      </c>
      <c r="AT403" s="167" t="s">
        <v>155</v>
      </c>
      <c r="AU403" s="167" t="s">
        <v>131</v>
      </c>
      <c r="AY403" s="14" t="s">
        <v>153</v>
      </c>
      <c r="BE403" s="168">
        <f t="shared" si="149"/>
        <v>0</v>
      </c>
      <c r="BF403" s="168">
        <f t="shared" si="150"/>
        <v>0</v>
      </c>
      <c r="BG403" s="168">
        <f t="shared" si="151"/>
        <v>0</v>
      </c>
      <c r="BH403" s="168">
        <f t="shared" si="152"/>
        <v>0</v>
      </c>
      <c r="BI403" s="168">
        <f t="shared" si="153"/>
        <v>0</v>
      </c>
      <c r="BJ403" s="14" t="s">
        <v>131</v>
      </c>
      <c r="BK403" s="169">
        <f t="shared" si="154"/>
        <v>0</v>
      </c>
      <c r="BL403" s="14" t="s">
        <v>332</v>
      </c>
      <c r="BM403" s="167" t="s">
        <v>1052</v>
      </c>
    </row>
    <row r="404" spans="1:65" s="2" customFormat="1" ht="16.5" customHeight="1" x14ac:dyDescent="0.25">
      <c r="A404" s="29"/>
      <c r="B404" s="121"/>
      <c r="C404" s="170" t="s">
        <v>1053</v>
      </c>
      <c r="D404" s="170" t="s">
        <v>195</v>
      </c>
      <c r="E404" s="171"/>
      <c r="F404" s="172" t="s">
        <v>1054</v>
      </c>
      <c r="G404" s="173" t="s">
        <v>340</v>
      </c>
      <c r="H404" s="174">
        <v>5</v>
      </c>
      <c r="I404" s="175"/>
      <c r="J404" s="174">
        <f t="shared" si="145"/>
        <v>0</v>
      </c>
      <c r="K404" s="176"/>
      <c r="L404" s="177"/>
      <c r="M404" s="178" t="s">
        <v>1</v>
      </c>
      <c r="N404" s="179" t="s">
        <v>41</v>
      </c>
      <c r="O404" s="55"/>
      <c r="P404" s="165">
        <f t="shared" si="146"/>
        <v>0</v>
      </c>
      <c r="Q404" s="165">
        <v>1.5299999999999999E-2</v>
      </c>
      <c r="R404" s="165">
        <f t="shared" si="147"/>
        <v>7.6499999999999999E-2</v>
      </c>
      <c r="S404" s="165">
        <v>0</v>
      </c>
      <c r="T404" s="166">
        <f t="shared" si="148"/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67" t="s">
        <v>336</v>
      </c>
      <c r="AT404" s="167" t="s">
        <v>195</v>
      </c>
      <c r="AU404" s="167" t="s">
        <v>131</v>
      </c>
      <c r="AY404" s="14" t="s">
        <v>153</v>
      </c>
      <c r="BE404" s="168">
        <f t="shared" si="149"/>
        <v>0</v>
      </c>
      <c r="BF404" s="168">
        <f t="shared" si="150"/>
        <v>0</v>
      </c>
      <c r="BG404" s="168">
        <f t="shared" si="151"/>
        <v>0</v>
      </c>
      <c r="BH404" s="168">
        <f t="shared" si="152"/>
        <v>0</v>
      </c>
      <c r="BI404" s="168">
        <f t="shared" si="153"/>
        <v>0</v>
      </c>
      <c r="BJ404" s="14" t="s">
        <v>131</v>
      </c>
      <c r="BK404" s="169">
        <f t="shared" si="154"/>
        <v>0</v>
      </c>
      <c r="BL404" s="14" t="s">
        <v>336</v>
      </c>
      <c r="BM404" s="167" t="s">
        <v>1055</v>
      </c>
    </row>
    <row r="405" spans="1:65" s="2" customFormat="1" ht="16.5" customHeight="1" x14ac:dyDescent="0.25">
      <c r="A405" s="29"/>
      <c r="B405" s="121"/>
      <c r="C405" s="170" t="s">
        <v>1056</v>
      </c>
      <c r="D405" s="170" t="s">
        <v>195</v>
      </c>
      <c r="E405" s="171"/>
      <c r="F405" s="172" t="s">
        <v>1057</v>
      </c>
      <c r="G405" s="173" t="s">
        <v>340</v>
      </c>
      <c r="H405" s="174">
        <v>5</v>
      </c>
      <c r="I405" s="175"/>
      <c r="J405" s="174">
        <f t="shared" si="145"/>
        <v>0</v>
      </c>
      <c r="K405" s="176"/>
      <c r="L405" s="177"/>
      <c r="M405" s="178" t="s">
        <v>1</v>
      </c>
      <c r="N405" s="179" t="s">
        <v>41</v>
      </c>
      <c r="O405" s="55"/>
      <c r="P405" s="165">
        <f t="shared" si="146"/>
        <v>0</v>
      </c>
      <c r="Q405" s="165">
        <v>7.4999999999999997E-3</v>
      </c>
      <c r="R405" s="165">
        <f t="shared" si="147"/>
        <v>3.7499999999999999E-2</v>
      </c>
      <c r="S405" s="165">
        <v>0</v>
      </c>
      <c r="T405" s="166">
        <f t="shared" si="148"/>
        <v>0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R405" s="167" t="s">
        <v>336</v>
      </c>
      <c r="AT405" s="167" t="s">
        <v>195</v>
      </c>
      <c r="AU405" s="167" t="s">
        <v>131</v>
      </c>
      <c r="AY405" s="14" t="s">
        <v>153</v>
      </c>
      <c r="BE405" s="168">
        <f t="shared" si="149"/>
        <v>0</v>
      </c>
      <c r="BF405" s="168">
        <f t="shared" si="150"/>
        <v>0</v>
      </c>
      <c r="BG405" s="168">
        <f t="shared" si="151"/>
        <v>0</v>
      </c>
      <c r="BH405" s="168">
        <f t="shared" si="152"/>
        <v>0</v>
      </c>
      <c r="BI405" s="168">
        <f t="shared" si="153"/>
        <v>0</v>
      </c>
      <c r="BJ405" s="14" t="s">
        <v>131</v>
      </c>
      <c r="BK405" s="169">
        <f t="shared" si="154"/>
        <v>0</v>
      </c>
      <c r="BL405" s="14" t="s">
        <v>336</v>
      </c>
      <c r="BM405" s="167" t="s">
        <v>1058</v>
      </c>
    </row>
    <row r="406" spans="1:65" s="2" customFormat="1" ht="16.5" customHeight="1" x14ac:dyDescent="0.25">
      <c r="A406" s="29"/>
      <c r="B406" s="121"/>
      <c r="C406" s="156" t="s">
        <v>1059</v>
      </c>
      <c r="D406" s="156" t="s">
        <v>155</v>
      </c>
      <c r="E406" s="157"/>
      <c r="F406" s="158" t="s">
        <v>1060</v>
      </c>
      <c r="G406" s="159" t="s">
        <v>340</v>
      </c>
      <c r="H406" s="160">
        <v>3</v>
      </c>
      <c r="I406" s="161"/>
      <c r="J406" s="160">
        <f t="shared" si="145"/>
        <v>0</v>
      </c>
      <c r="K406" s="162"/>
      <c r="L406" s="30"/>
      <c r="M406" s="163" t="s">
        <v>1</v>
      </c>
      <c r="N406" s="164" t="s">
        <v>41</v>
      </c>
      <c r="O406" s="55"/>
      <c r="P406" s="165">
        <f t="shared" si="146"/>
        <v>0</v>
      </c>
      <c r="Q406" s="165">
        <v>0</v>
      </c>
      <c r="R406" s="165">
        <f t="shared" si="147"/>
        <v>0</v>
      </c>
      <c r="S406" s="165">
        <v>0</v>
      </c>
      <c r="T406" s="166">
        <f t="shared" si="148"/>
        <v>0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R406" s="167" t="s">
        <v>332</v>
      </c>
      <c r="AT406" s="167" t="s">
        <v>155</v>
      </c>
      <c r="AU406" s="167" t="s">
        <v>131</v>
      </c>
      <c r="AY406" s="14" t="s">
        <v>153</v>
      </c>
      <c r="BE406" s="168">
        <f t="shared" si="149"/>
        <v>0</v>
      </c>
      <c r="BF406" s="168">
        <f t="shared" si="150"/>
        <v>0</v>
      </c>
      <c r="BG406" s="168">
        <f t="shared" si="151"/>
        <v>0</v>
      </c>
      <c r="BH406" s="168">
        <f t="shared" si="152"/>
        <v>0</v>
      </c>
      <c r="BI406" s="168">
        <f t="shared" si="153"/>
        <v>0</v>
      </c>
      <c r="BJ406" s="14" t="s">
        <v>131</v>
      </c>
      <c r="BK406" s="169">
        <f t="shared" si="154"/>
        <v>0</v>
      </c>
      <c r="BL406" s="14" t="s">
        <v>332</v>
      </c>
      <c r="BM406" s="167" t="s">
        <v>1061</v>
      </c>
    </row>
    <row r="407" spans="1:65" s="2" customFormat="1" ht="16.5" customHeight="1" x14ac:dyDescent="0.25">
      <c r="A407" s="29"/>
      <c r="B407" s="121"/>
      <c r="C407" s="170" t="s">
        <v>1062</v>
      </c>
      <c r="D407" s="170" t="s">
        <v>195</v>
      </c>
      <c r="E407" s="171"/>
      <c r="F407" s="172" t="s">
        <v>1063</v>
      </c>
      <c r="G407" s="173" t="s">
        <v>340</v>
      </c>
      <c r="H407" s="174">
        <v>3</v>
      </c>
      <c r="I407" s="175"/>
      <c r="J407" s="174">
        <f t="shared" si="145"/>
        <v>0</v>
      </c>
      <c r="K407" s="176"/>
      <c r="L407" s="177"/>
      <c r="M407" s="178" t="s">
        <v>1</v>
      </c>
      <c r="N407" s="179" t="s">
        <v>41</v>
      </c>
      <c r="O407" s="55"/>
      <c r="P407" s="165">
        <f t="shared" si="146"/>
        <v>0</v>
      </c>
      <c r="Q407" s="165">
        <v>2.0000000000000001E-4</v>
      </c>
      <c r="R407" s="165">
        <f t="shared" si="147"/>
        <v>6.0000000000000006E-4</v>
      </c>
      <c r="S407" s="165">
        <v>0</v>
      </c>
      <c r="T407" s="166">
        <f t="shared" si="148"/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67" t="s">
        <v>336</v>
      </c>
      <c r="AT407" s="167" t="s">
        <v>195</v>
      </c>
      <c r="AU407" s="167" t="s">
        <v>131</v>
      </c>
      <c r="AY407" s="14" t="s">
        <v>153</v>
      </c>
      <c r="BE407" s="168">
        <f t="shared" si="149"/>
        <v>0</v>
      </c>
      <c r="BF407" s="168">
        <f t="shared" si="150"/>
        <v>0</v>
      </c>
      <c r="BG407" s="168">
        <f t="shared" si="151"/>
        <v>0</v>
      </c>
      <c r="BH407" s="168">
        <f t="shared" si="152"/>
        <v>0</v>
      </c>
      <c r="BI407" s="168">
        <f t="shared" si="153"/>
        <v>0</v>
      </c>
      <c r="BJ407" s="14" t="s">
        <v>131</v>
      </c>
      <c r="BK407" s="169">
        <f t="shared" si="154"/>
        <v>0</v>
      </c>
      <c r="BL407" s="14" t="s">
        <v>336</v>
      </c>
      <c r="BM407" s="167" t="s">
        <v>1064</v>
      </c>
    </row>
    <row r="408" spans="1:65" s="2" customFormat="1" ht="16.5" customHeight="1" x14ac:dyDescent="0.25">
      <c r="A408" s="29"/>
      <c r="B408" s="121"/>
      <c r="C408" s="170" t="s">
        <v>1065</v>
      </c>
      <c r="D408" s="170" t="s">
        <v>195</v>
      </c>
      <c r="E408" s="171"/>
      <c r="F408" s="172" t="s">
        <v>1066</v>
      </c>
      <c r="G408" s="173" t="s">
        <v>340</v>
      </c>
      <c r="H408" s="174">
        <v>3</v>
      </c>
      <c r="I408" s="175"/>
      <c r="J408" s="174">
        <f t="shared" si="145"/>
        <v>0</v>
      </c>
      <c r="K408" s="176"/>
      <c r="L408" s="177"/>
      <c r="M408" s="178" t="s">
        <v>1</v>
      </c>
      <c r="N408" s="179" t="s">
        <v>41</v>
      </c>
      <c r="O408" s="55"/>
      <c r="P408" s="165">
        <f t="shared" si="146"/>
        <v>0</v>
      </c>
      <c r="Q408" s="165">
        <v>5.0000000000000002E-5</v>
      </c>
      <c r="R408" s="165">
        <f t="shared" si="147"/>
        <v>1.5000000000000001E-4</v>
      </c>
      <c r="S408" s="165">
        <v>0</v>
      </c>
      <c r="T408" s="166">
        <f t="shared" si="148"/>
        <v>0</v>
      </c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R408" s="167" t="s">
        <v>336</v>
      </c>
      <c r="AT408" s="167" t="s">
        <v>195</v>
      </c>
      <c r="AU408" s="167" t="s">
        <v>131</v>
      </c>
      <c r="AY408" s="14" t="s">
        <v>153</v>
      </c>
      <c r="BE408" s="168">
        <f t="shared" si="149"/>
        <v>0</v>
      </c>
      <c r="BF408" s="168">
        <f t="shared" si="150"/>
        <v>0</v>
      </c>
      <c r="BG408" s="168">
        <f t="shared" si="151"/>
        <v>0</v>
      </c>
      <c r="BH408" s="168">
        <f t="shared" si="152"/>
        <v>0</v>
      </c>
      <c r="BI408" s="168">
        <f t="shared" si="153"/>
        <v>0</v>
      </c>
      <c r="BJ408" s="14" t="s">
        <v>131</v>
      </c>
      <c r="BK408" s="169">
        <f t="shared" si="154"/>
        <v>0</v>
      </c>
      <c r="BL408" s="14" t="s">
        <v>336</v>
      </c>
      <c r="BM408" s="167" t="s">
        <v>1067</v>
      </c>
    </row>
    <row r="409" spans="1:65" s="2" customFormat="1" ht="21.75" customHeight="1" x14ac:dyDescent="0.25">
      <c r="A409" s="29"/>
      <c r="B409" s="121"/>
      <c r="C409" s="156" t="s">
        <v>1068</v>
      </c>
      <c r="D409" s="156" t="s">
        <v>155</v>
      </c>
      <c r="E409" s="157"/>
      <c r="F409" s="158" t="s">
        <v>1069</v>
      </c>
      <c r="G409" s="159" t="s">
        <v>316</v>
      </c>
      <c r="H409" s="160">
        <v>150</v>
      </c>
      <c r="I409" s="161"/>
      <c r="J409" s="160">
        <f t="shared" si="145"/>
        <v>0</v>
      </c>
      <c r="K409" s="162"/>
      <c r="L409" s="30"/>
      <c r="M409" s="163" t="s">
        <v>1</v>
      </c>
      <c r="N409" s="164" t="s">
        <v>41</v>
      </c>
      <c r="O409" s="55"/>
      <c r="P409" s="165">
        <f t="shared" si="146"/>
        <v>0</v>
      </c>
      <c r="Q409" s="165">
        <v>0</v>
      </c>
      <c r="R409" s="165">
        <f t="shared" si="147"/>
        <v>0</v>
      </c>
      <c r="S409" s="165">
        <v>0</v>
      </c>
      <c r="T409" s="166">
        <f t="shared" si="148"/>
        <v>0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R409" s="167" t="s">
        <v>332</v>
      </c>
      <c r="AT409" s="167" t="s">
        <v>155</v>
      </c>
      <c r="AU409" s="167" t="s">
        <v>131</v>
      </c>
      <c r="AY409" s="14" t="s">
        <v>153</v>
      </c>
      <c r="BE409" s="168">
        <f t="shared" si="149"/>
        <v>0</v>
      </c>
      <c r="BF409" s="168">
        <f t="shared" si="150"/>
        <v>0</v>
      </c>
      <c r="BG409" s="168">
        <f t="shared" si="151"/>
        <v>0</v>
      </c>
      <c r="BH409" s="168">
        <f t="shared" si="152"/>
        <v>0</v>
      </c>
      <c r="BI409" s="168">
        <f t="shared" si="153"/>
        <v>0</v>
      </c>
      <c r="BJ409" s="14" t="s">
        <v>131</v>
      </c>
      <c r="BK409" s="169">
        <f t="shared" si="154"/>
        <v>0</v>
      </c>
      <c r="BL409" s="14" t="s">
        <v>332</v>
      </c>
      <c r="BM409" s="167" t="s">
        <v>1070</v>
      </c>
    </row>
    <row r="410" spans="1:65" s="2" customFormat="1" ht="16.5" customHeight="1" x14ac:dyDescent="0.25">
      <c r="A410" s="29"/>
      <c r="B410" s="121"/>
      <c r="C410" s="170" t="s">
        <v>1071</v>
      </c>
      <c r="D410" s="170" t="s">
        <v>195</v>
      </c>
      <c r="E410" s="171"/>
      <c r="F410" s="172" t="s">
        <v>1072</v>
      </c>
      <c r="G410" s="173" t="s">
        <v>316</v>
      </c>
      <c r="H410" s="174">
        <v>150</v>
      </c>
      <c r="I410" s="175"/>
      <c r="J410" s="174">
        <f t="shared" si="145"/>
        <v>0</v>
      </c>
      <c r="K410" s="176"/>
      <c r="L410" s="177"/>
      <c r="M410" s="178" t="s">
        <v>1</v>
      </c>
      <c r="N410" s="179" t="s">
        <v>41</v>
      </c>
      <c r="O410" s="55"/>
      <c r="P410" s="165">
        <f t="shared" si="146"/>
        <v>0</v>
      </c>
      <c r="Q410" s="165">
        <v>1.3999999999999999E-4</v>
      </c>
      <c r="R410" s="165">
        <f t="shared" si="147"/>
        <v>2.0999999999999998E-2</v>
      </c>
      <c r="S410" s="165">
        <v>0</v>
      </c>
      <c r="T410" s="166">
        <f t="shared" si="148"/>
        <v>0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R410" s="167" t="s">
        <v>336</v>
      </c>
      <c r="AT410" s="167" t="s">
        <v>195</v>
      </c>
      <c r="AU410" s="167" t="s">
        <v>131</v>
      </c>
      <c r="AY410" s="14" t="s">
        <v>153</v>
      </c>
      <c r="BE410" s="168">
        <f t="shared" si="149"/>
        <v>0</v>
      </c>
      <c r="BF410" s="168">
        <f t="shared" si="150"/>
        <v>0</v>
      </c>
      <c r="BG410" s="168">
        <f t="shared" si="151"/>
        <v>0</v>
      </c>
      <c r="BH410" s="168">
        <f t="shared" si="152"/>
        <v>0</v>
      </c>
      <c r="BI410" s="168">
        <f t="shared" si="153"/>
        <v>0</v>
      </c>
      <c r="BJ410" s="14" t="s">
        <v>131</v>
      </c>
      <c r="BK410" s="169">
        <f t="shared" si="154"/>
        <v>0</v>
      </c>
      <c r="BL410" s="14" t="s">
        <v>336</v>
      </c>
      <c r="BM410" s="167" t="s">
        <v>1073</v>
      </c>
    </row>
    <row r="411" spans="1:65" s="2" customFormat="1" ht="21.75" customHeight="1" x14ac:dyDescent="0.25">
      <c r="A411" s="29"/>
      <c r="B411" s="121"/>
      <c r="C411" s="156" t="s">
        <v>1074</v>
      </c>
      <c r="D411" s="156" t="s">
        <v>155</v>
      </c>
      <c r="E411" s="157"/>
      <c r="F411" s="158" t="s">
        <v>1075</v>
      </c>
      <c r="G411" s="159" t="s">
        <v>316</v>
      </c>
      <c r="H411" s="160">
        <v>158</v>
      </c>
      <c r="I411" s="161"/>
      <c r="J411" s="160">
        <f t="shared" si="145"/>
        <v>0</v>
      </c>
      <c r="K411" s="162"/>
      <c r="L411" s="30"/>
      <c r="M411" s="163" t="s">
        <v>1</v>
      </c>
      <c r="N411" s="164" t="s">
        <v>41</v>
      </c>
      <c r="O411" s="55"/>
      <c r="P411" s="165">
        <f t="shared" si="146"/>
        <v>0</v>
      </c>
      <c r="Q411" s="165">
        <v>0</v>
      </c>
      <c r="R411" s="165">
        <f t="shared" si="147"/>
        <v>0</v>
      </c>
      <c r="S411" s="165">
        <v>0</v>
      </c>
      <c r="T411" s="166">
        <f t="shared" si="148"/>
        <v>0</v>
      </c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R411" s="167" t="s">
        <v>332</v>
      </c>
      <c r="AT411" s="167" t="s">
        <v>155</v>
      </c>
      <c r="AU411" s="167" t="s">
        <v>131</v>
      </c>
      <c r="AY411" s="14" t="s">
        <v>153</v>
      </c>
      <c r="BE411" s="168">
        <f t="shared" si="149"/>
        <v>0</v>
      </c>
      <c r="BF411" s="168">
        <f t="shared" si="150"/>
        <v>0</v>
      </c>
      <c r="BG411" s="168">
        <f t="shared" si="151"/>
        <v>0</v>
      </c>
      <c r="BH411" s="168">
        <f t="shared" si="152"/>
        <v>0</v>
      </c>
      <c r="BI411" s="168">
        <f t="shared" si="153"/>
        <v>0</v>
      </c>
      <c r="BJ411" s="14" t="s">
        <v>131</v>
      </c>
      <c r="BK411" s="169">
        <f t="shared" si="154"/>
        <v>0</v>
      </c>
      <c r="BL411" s="14" t="s">
        <v>332</v>
      </c>
      <c r="BM411" s="167" t="s">
        <v>1076</v>
      </c>
    </row>
    <row r="412" spans="1:65" s="2" customFormat="1" ht="16.5" customHeight="1" x14ac:dyDescent="0.25">
      <c r="A412" s="29"/>
      <c r="B412" s="121"/>
      <c r="C412" s="170" t="s">
        <v>1077</v>
      </c>
      <c r="D412" s="170" t="s">
        <v>195</v>
      </c>
      <c r="E412" s="171"/>
      <c r="F412" s="172" t="s">
        <v>1078</v>
      </c>
      <c r="G412" s="173" t="s">
        <v>316</v>
      </c>
      <c r="H412" s="174">
        <v>158</v>
      </c>
      <c r="I412" s="175"/>
      <c r="J412" s="174">
        <f t="shared" si="145"/>
        <v>0</v>
      </c>
      <c r="K412" s="176"/>
      <c r="L412" s="177"/>
      <c r="M412" s="178" t="s">
        <v>1</v>
      </c>
      <c r="N412" s="179" t="s">
        <v>41</v>
      </c>
      <c r="O412" s="55"/>
      <c r="P412" s="165">
        <f t="shared" si="146"/>
        <v>0</v>
      </c>
      <c r="Q412" s="165">
        <v>2.5000000000000001E-4</v>
      </c>
      <c r="R412" s="165">
        <f t="shared" si="147"/>
        <v>3.95E-2</v>
      </c>
      <c r="S412" s="165">
        <v>0</v>
      </c>
      <c r="T412" s="166">
        <f t="shared" si="148"/>
        <v>0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R412" s="167" t="s">
        <v>336</v>
      </c>
      <c r="AT412" s="167" t="s">
        <v>195</v>
      </c>
      <c r="AU412" s="167" t="s">
        <v>131</v>
      </c>
      <c r="AY412" s="14" t="s">
        <v>153</v>
      </c>
      <c r="BE412" s="168">
        <f t="shared" si="149"/>
        <v>0</v>
      </c>
      <c r="BF412" s="168">
        <f t="shared" si="150"/>
        <v>0</v>
      </c>
      <c r="BG412" s="168">
        <f t="shared" si="151"/>
        <v>0</v>
      </c>
      <c r="BH412" s="168">
        <f t="shared" si="152"/>
        <v>0</v>
      </c>
      <c r="BI412" s="168">
        <f t="shared" si="153"/>
        <v>0</v>
      </c>
      <c r="BJ412" s="14" t="s">
        <v>131</v>
      </c>
      <c r="BK412" s="169">
        <f t="shared" si="154"/>
        <v>0</v>
      </c>
      <c r="BL412" s="14" t="s">
        <v>336</v>
      </c>
      <c r="BM412" s="167" t="s">
        <v>1079</v>
      </c>
    </row>
    <row r="413" spans="1:65" s="2" customFormat="1" ht="21.75" customHeight="1" x14ac:dyDescent="0.25">
      <c r="A413" s="29"/>
      <c r="B413" s="121"/>
      <c r="C413" s="156" t="s">
        <v>1080</v>
      </c>
      <c r="D413" s="156" t="s">
        <v>155</v>
      </c>
      <c r="E413" s="157"/>
      <c r="F413" s="158" t="s">
        <v>1081</v>
      </c>
      <c r="G413" s="159" t="s">
        <v>316</v>
      </c>
      <c r="H413" s="160">
        <v>250</v>
      </c>
      <c r="I413" s="161"/>
      <c r="J413" s="160">
        <f t="shared" si="145"/>
        <v>0</v>
      </c>
      <c r="K413" s="162"/>
      <c r="L413" s="30"/>
      <c r="M413" s="163" t="s">
        <v>1</v>
      </c>
      <c r="N413" s="164" t="s">
        <v>41</v>
      </c>
      <c r="O413" s="55"/>
      <c r="P413" s="165">
        <f t="shared" si="146"/>
        <v>0</v>
      </c>
      <c r="Q413" s="165">
        <v>0</v>
      </c>
      <c r="R413" s="165">
        <f t="shared" si="147"/>
        <v>0</v>
      </c>
      <c r="S413" s="165">
        <v>0</v>
      </c>
      <c r="T413" s="166">
        <f t="shared" si="148"/>
        <v>0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R413" s="167" t="s">
        <v>332</v>
      </c>
      <c r="AT413" s="167" t="s">
        <v>155</v>
      </c>
      <c r="AU413" s="167" t="s">
        <v>131</v>
      </c>
      <c r="AY413" s="14" t="s">
        <v>153</v>
      </c>
      <c r="BE413" s="168">
        <f t="shared" si="149"/>
        <v>0</v>
      </c>
      <c r="BF413" s="168">
        <f t="shared" si="150"/>
        <v>0</v>
      </c>
      <c r="BG413" s="168">
        <f t="shared" si="151"/>
        <v>0</v>
      </c>
      <c r="BH413" s="168">
        <f t="shared" si="152"/>
        <v>0</v>
      </c>
      <c r="BI413" s="168">
        <f t="shared" si="153"/>
        <v>0</v>
      </c>
      <c r="BJ413" s="14" t="s">
        <v>131</v>
      </c>
      <c r="BK413" s="169">
        <f t="shared" si="154"/>
        <v>0</v>
      </c>
      <c r="BL413" s="14" t="s">
        <v>332</v>
      </c>
      <c r="BM413" s="167" t="s">
        <v>1082</v>
      </c>
    </row>
    <row r="414" spans="1:65" s="2" customFormat="1" ht="16.5" customHeight="1" x14ac:dyDescent="0.25">
      <c r="A414" s="29"/>
      <c r="B414" s="121"/>
      <c r="C414" s="170" t="s">
        <v>1083</v>
      </c>
      <c r="D414" s="170" t="s">
        <v>195</v>
      </c>
      <c r="E414" s="171"/>
      <c r="F414" s="172" t="s">
        <v>1084</v>
      </c>
      <c r="G414" s="173" t="s">
        <v>316</v>
      </c>
      <c r="H414" s="174">
        <v>250</v>
      </c>
      <c r="I414" s="175"/>
      <c r="J414" s="174">
        <f t="shared" si="145"/>
        <v>0</v>
      </c>
      <c r="K414" s="176"/>
      <c r="L414" s="177"/>
      <c r="M414" s="178" t="s">
        <v>1</v>
      </c>
      <c r="N414" s="179" t="s">
        <v>41</v>
      </c>
      <c r="O414" s="55"/>
      <c r="P414" s="165">
        <f t="shared" si="146"/>
        <v>0</v>
      </c>
      <c r="Q414" s="165">
        <v>8.9999999999999998E-4</v>
      </c>
      <c r="R414" s="165">
        <f t="shared" si="147"/>
        <v>0.22500000000000001</v>
      </c>
      <c r="S414" s="165">
        <v>0</v>
      </c>
      <c r="T414" s="166">
        <f t="shared" si="148"/>
        <v>0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R414" s="167" t="s">
        <v>336</v>
      </c>
      <c r="AT414" s="167" t="s">
        <v>195</v>
      </c>
      <c r="AU414" s="167" t="s">
        <v>131</v>
      </c>
      <c r="AY414" s="14" t="s">
        <v>153</v>
      </c>
      <c r="BE414" s="168">
        <f t="shared" si="149"/>
        <v>0</v>
      </c>
      <c r="BF414" s="168">
        <f t="shared" si="150"/>
        <v>0</v>
      </c>
      <c r="BG414" s="168">
        <f t="shared" si="151"/>
        <v>0</v>
      </c>
      <c r="BH414" s="168">
        <f t="shared" si="152"/>
        <v>0</v>
      </c>
      <c r="BI414" s="168">
        <f t="shared" si="153"/>
        <v>0</v>
      </c>
      <c r="BJ414" s="14" t="s">
        <v>131</v>
      </c>
      <c r="BK414" s="169">
        <f t="shared" si="154"/>
        <v>0</v>
      </c>
      <c r="BL414" s="14" t="s">
        <v>336</v>
      </c>
      <c r="BM414" s="167" t="s">
        <v>1085</v>
      </c>
    </row>
    <row r="415" spans="1:65" s="2" customFormat="1" ht="16.5" customHeight="1" x14ac:dyDescent="0.25">
      <c r="A415" s="29"/>
      <c r="B415" s="121"/>
      <c r="C415" s="156" t="s">
        <v>1086</v>
      </c>
      <c r="D415" s="156" t="s">
        <v>155</v>
      </c>
      <c r="E415" s="157"/>
      <c r="F415" s="158" t="s">
        <v>410</v>
      </c>
      <c r="G415" s="159" t="s">
        <v>311</v>
      </c>
      <c r="H415" s="161"/>
      <c r="I415" s="161"/>
      <c r="J415" s="160">
        <f t="shared" si="145"/>
        <v>0</v>
      </c>
      <c r="K415" s="162"/>
      <c r="L415" s="30"/>
      <c r="M415" s="163" t="s">
        <v>1</v>
      </c>
      <c r="N415" s="164" t="s">
        <v>41</v>
      </c>
      <c r="O415" s="55"/>
      <c r="P415" s="165">
        <f t="shared" si="146"/>
        <v>0</v>
      </c>
      <c r="Q415" s="165">
        <v>0</v>
      </c>
      <c r="R415" s="165">
        <f t="shared" si="147"/>
        <v>0</v>
      </c>
      <c r="S415" s="165">
        <v>0</v>
      </c>
      <c r="T415" s="166">
        <f t="shared" si="148"/>
        <v>0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R415" s="167" t="s">
        <v>332</v>
      </c>
      <c r="AT415" s="167" t="s">
        <v>155</v>
      </c>
      <c r="AU415" s="167" t="s">
        <v>131</v>
      </c>
      <c r="AY415" s="14" t="s">
        <v>153</v>
      </c>
      <c r="BE415" s="168">
        <f t="shared" si="149"/>
        <v>0</v>
      </c>
      <c r="BF415" s="168">
        <f t="shared" si="150"/>
        <v>0</v>
      </c>
      <c r="BG415" s="168">
        <f t="shared" si="151"/>
        <v>0</v>
      </c>
      <c r="BH415" s="168">
        <f t="shared" si="152"/>
        <v>0</v>
      </c>
      <c r="BI415" s="168">
        <f t="shared" si="153"/>
        <v>0</v>
      </c>
      <c r="BJ415" s="14" t="s">
        <v>131</v>
      </c>
      <c r="BK415" s="169">
        <f t="shared" si="154"/>
        <v>0</v>
      </c>
      <c r="BL415" s="14" t="s">
        <v>332</v>
      </c>
      <c r="BM415" s="167" t="s">
        <v>1087</v>
      </c>
    </row>
    <row r="416" spans="1:65" s="2" customFormat="1" ht="16.5" customHeight="1" x14ac:dyDescent="0.25">
      <c r="A416" s="29"/>
      <c r="B416" s="121"/>
      <c r="C416" s="156" t="s">
        <v>1088</v>
      </c>
      <c r="D416" s="156" t="s">
        <v>155</v>
      </c>
      <c r="E416" s="157"/>
      <c r="F416" s="158" t="s">
        <v>413</v>
      </c>
      <c r="G416" s="159" t="s">
        <v>311</v>
      </c>
      <c r="H416" s="161"/>
      <c r="I416" s="161"/>
      <c r="J416" s="160">
        <f t="shared" si="145"/>
        <v>0</v>
      </c>
      <c r="K416" s="162"/>
      <c r="L416" s="30"/>
      <c r="M416" s="163" t="s">
        <v>1</v>
      </c>
      <c r="N416" s="164" t="s">
        <v>41</v>
      </c>
      <c r="O416" s="55"/>
      <c r="P416" s="165">
        <f t="shared" si="146"/>
        <v>0</v>
      </c>
      <c r="Q416" s="165">
        <v>0</v>
      </c>
      <c r="R416" s="165">
        <f t="shared" si="147"/>
        <v>0</v>
      </c>
      <c r="S416" s="165">
        <v>0</v>
      </c>
      <c r="T416" s="166">
        <f t="shared" si="148"/>
        <v>0</v>
      </c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R416" s="167" t="s">
        <v>336</v>
      </c>
      <c r="AT416" s="167" t="s">
        <v>155</v>
      </c>
      <c r="AU416" s="167" t="s">
        <v>131</v>
      </c>
      <c r="AY416" s="14" t="s">
        <v>153</v>
      </c>
      <c r="BE416" s="168">
        <f t="shared" si="149"/>
        <v>0</v>
      </c>
      <c r="BF416" s="168">
        <f t="shared" si="150"/>
        <v>0</v>
      </c>
      <c r="BG416" s="168">
        <f t="shared" si="151"/>
        <v>0</v>
      </c>
      <c r="BH416" s="168">
        <f t="shared" si="152"/>
        <v>0</v>
      </c>
      <c r="BI416" s="168">
        <f t="shared" si="153"/>
        <v>0</v>
      </c>
      <c r="BJ416" s="14" t="s">
        <v>131</v>
      </c>
      <c r="BK416" s="169">
        <f t="shared" si="154"/>
        <v>0</v>
      </c>
      <c r="BL416" s="14" t="s">
        <v>336</v>
      </c>
      <c r="BM416" s="167" t="s">
        <v>1089</v>
      </c>
    </row>
    <row r="417" spans="1:65" s="2" customFormat="1" ht="16.5" customHeight="1" x14ac:dyDescent="0.25">
      <c r="A417" s="29"/>
      <c r="B417" s="121"/>
      <c r="C417" s="156" t="s">
        <v>1090</v>
      </c>
      <c r="D417" s="156" t="s">
        <v>155</v>
      </c>
      <c r="E417" s="157"/>
      <c r="F417" s="158" t="s">
        <v>416</v>
      </c>
      <c r="G417" s="159" t="s">
        <v>311</v>
      </c>
      <c r="H417" s="161"/>
      <c r="I417" s="161"/>
      <c r="J417" s="160">
        <f t="shared" si="145"/>
        <v>0</v>
      </c>
      <c r="K417" s="162"/>
      <c r="L417" s="30"/>
      <c r="M417" s="163" t="s">
        <v>1</v>
      </c>
      <c r="N417" s="164" t="s">
        <v>41</v>
      </c>
      <c r="O417" s="55"/>
      <c r="P417" s="165">
        <f t="shared" si="146"/>
        <v>0</v>
      </c>
      <c r="Q417" s="165">
        <v>0</v>
      </c>
      <c r="R417" s="165">
        <f t="shared" si="147"/>
        <v>0</v>
      </c>
      <c r="S417" s="165">
        <v>0</v>
      </c>
      <c r="T417" s="166">
        <f t="shared" si="148"/>
        <v>0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R417" s="167" t="s">
        <v>332</v>
      </c>
      <c r="AT417" s="167" t="s">
        <v>155</v>
      </c>
      <c r="AU417" s="167" t="s">
        <v>131</v>
      </c>
      <c r="AY417" s="14" t="s">
        <v>153</v>
      </c>
      <c r="BE417" s="168">
        <f t="shared" si="149"/>
        <v>0</v>
      </c>
      <c r="BF417" s="168">
        <f t="shared" si="150"/>
        <v>0</v>
      </c>
      <c r="BG417" s="168">
        <f t="shared" si="151"/>
        <v>0</v>
      </c>
      <c r="BH417" s="168">
        <f t="shared" si="152"/>
        <v>0</v>
      </c>
      <c r="BI417" s="168">
        <f t="shared" si="153"/>
        <v>0</v>
      </c>
      <c r="BJ417" s="14" t="s">
        <v>131</v>
      </c>
      <c r="BK417" s="169">
        <f t="shared" si="154"/>
        <v>0</v>
      </c>
      <c r="BL417" s="14" t="s">
        <v>332</v>
      </c>
      <c r="BM417" s="167" t="s">
        <v>1091</v>
      </c>
    </row>
    <row r="418" spans="1:65" s="12" customFormat="1" ht="22.95" customHeight="1" x14ac:dyDescent="0.3">
      <c r="B418" s="143"/>
      <c r="D418" s="144" t="s">
        <v>74</v>
      </c>
      <c r="E418" s="154"/>
      <c r="F418" s="154" t="s">
        <v>1092</v>
      </c>
      <c r="I418" s="146"/>
      <c r="J418" s="155">
        <f>BK418</f>
        <v>0</v>
      </c>
      <c r="L418" s="143"/>
      <c r="M418" s="148"/>
      <c r="N418" s="149"/>
      <c r="O418" s="149"/>
      <c r="P418" s="150">
        <f>SUM(P419:P428)</f>
        <v>0</v>
      </c>
      <c r="Q418" s="149"/>
      <c r="R418" s="150">
        <f>SUM(R419:R428)</f>
        <v>26.385360000000002</v>
      </c>
      <c r="S418" s="149"/>
      <c r="T418" s="151">
        <f>SUM(T419:T428)</f>
        <v>0</v>
      </c>
      <c r="AR418" s="144" t="s">
        <v>162</v>
      </c>
      <c r="AT418" s="152" t="s">
        <v>74</v>
      </c>
      <c r="AU418" s="152" t="s">
        <v>83</v>
      </c>
      <c r="AY418" s="144" t="s">
        <v>153</v>
      </c>
      <c r="BK418" s="153">
        <f>SUM(BK419:BK428)</f>
        <v>0</v>
      </c>
    </row>
    <row r="419" spans="1:65" s="2" customFormat="1" ht="21.75" customHeight="1" x14ac:dyDescent="0.25">
      <c r="A419" s="29"/>
      <c r="B419" s="121"/>
      <c r="C419" s="156" t="s">
        <v>1093</v>
      </c>
      <c r="D419" s="156" t="s">
        <v>155</v>
      </c>
      <c r="E419" s="157"/>
      <c r="F419" s="158" t="s">
        <v>1094</v>
      </c>
      <c r="G419" s="159" t="s">
        <v>316</v>
      </c>
      <c r="H419" s="160">
        <v>250</v>
      </c>
      <c r="I419" s="161"/>
      <c r="J419" s="160">
        <f t="shared" ref="J419:J428" si="155">ROUND(I419*H419,3)</f>
        <v>0</v>
      </c>
      <c r="K419" s="162"/>
      <c r="L419" s="30"/>
      <c r="M419" s="163" t="s">
        <v>1</v>
      </c>
      <c r="N419" s="164" t="s">
        <v>41</v>
      </c>
      <c r="O419" s="55"/>
      <c r="P419" s="165">
        <f t="shared" ref="P419:P428" si="156">O419*H419</f>
        <v>0</v>
      </c>
      <c r="Q419" s="165">
        <v>0</v>
      </c>
      <c r="R419" s="165">
        <f t="shared" ref="R419:R428" si="157">Q419*H419</f>
        <v>0</v>
      </c>
      <c r="S419" s="165">
        <v>0</v>
      </c>
      <c r="T419" s="166">
        <f t="shared" ref="T419:T428" si="158">S419*H419</f>
        <v>0</v>
      </c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R419" s="167" t="s">
        <v>332</v>
      </c>
      <c r="AT419" s="167" t="s">
        <v>155</v>
      </c>
      <c r="AU419" s="167" t="s">
        <v>131</v>
      </c>
      <c r="AY419" s="14" t="s">
        <v>153</v>
      </c>
      <c r="BE419" s="168">
        <f t="shared" ref="BE419:BE428" si="159">IF(N419="základná",J419,0)</f>
        <v>0</v>
      </c>
      <c r="BF419" s="168">
        <f t="shared" ref="BF419:BF428" si="160">IF(N419="znížená",J419,0)</f>
        <v>0</v>
      </c>
      <c r="BG419" s="168">
        <f t="shared" ref="BG419:BG428" si="161">IF(N419="zákl. prenesená",J419,0)</f>
        <v>0</v>
      </c>
      <c r="BH419" s="168">
        <f t="shared" ref="BH419:BH428" si="162">IF(N419="zníž. prenesená",J419,0)</f>
        <v>0</v>
      </c>
      <c r="BI419" s="168">
        <f t="shared" ref="BI419:BI428" si="163">IF(N419="nulová",J419,0)</f>
        <v>0</v>
      </c>
      <c r="BJ419" s="14" t="s">
        <v>131</v>
      </c>
      <c r="BK419" s="169">
        <f t="shared" ref="BK419:BK428" si="164">ROUND(I419*H419,3)</f>
        <v>0</v>
      </c>
      <c r="BL419" s="14" t="s">
        <v>332</v>
      </c>
      <c r="BM419" s="167" t="s">
        <v>1095</v>
      </c>
    </row>
    <row r="420" spans="1:65" s="2" customFormat="1" ht="33" customHeight="1" x14ac:dyDescent="0.25">
      <c r="A420" s="29"/>
      <c r="B420" s="121"/>
      <c r="C420" s="156" t="s">
        <v>1096</v>
      </c>
      <c r="D420" s="156" t="s">
        <v>155</v>
      </c>
      <c r="E420" s="157"/>
      <c r="F420" s="158" t="s">
        <v>1097</v>
      </c>
      <c r="G420" s="159" t="s">
        <v>316</v>
      </c>
      <c r="H420" s="160">
        <v>250</v>
      </c>
      <c r="I420" s="161"/>
      <c r="J420" s="160">
        <f t="shared" si="155"/>
        <v>0</v>
      </c>
      <c r="K420" s="162"/>
      <c r="L420" s="30"/>
      <c r="M420" s="163" t="s">
        <v>1</v>
      </c>
      <c r="N420" s="164" t="s">
        <v>41</v>
      </c>
      <c r="O420" s="55"/>
      <c r="P420" s="165">
        <f t="shared" si="156"/>
        <v>0</v>
      </c>
      <c r="Q420" s="165">
        <v>0</v>
      </c>
      <c r="R420" s="165">
        <f t="shared" si="157"/>
        <v>0</v>
      </c>
      <c r="S420" s="165">
        <v>0</v>
      </c>
      <c r="T420" s="166">
        <f t="shared" si="158"/>
        <v>0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R420" s="167" t="s">
        <v>332</v>
      </c>
      <c r="AT420" s="167" t="s">
        <v>155</v>
      </c>
      <c r="AU420" s="167" t="s">
        <v>131</v>
      </c>
      <c r="AY420" s="14" t="s">
        <v>153</v>
      </c>
      <c r="BE420" s="168">
        <f t="shared" si="159"/>
        <v>0</v>
      </c>
      <c r="BF420" s="168">
        <f t="shared" si="160"/>
        <v>0</v>
      </c>
      <c r="BG420" s="168">
        <f t="shared" si="161"/>
        <v>0</v>
      </c>
      <c r="BH420" s="168">
        <f t="shared" si="162"/>
        <v>0</v>
      </c>
      <c r="BI420" s="168">
        <f t="shared" si="163"/>
        <v>0</v>
      </c>
      <c r="BJ420" s="14" t="s">
        <v>131</v>
      </c>
      <c r="BK420" s="169">
        <f t="shared" si="164"/>
        <v>0</v>
      </c>
      <c r="BL420" s="14" t="s">
        <v>332</v>
      </c>
      <c r="BM420" s="167" t="s">
        <v>1098</v>
      </c>
    </row>
    <row r="421" spans="1:65" s="2" customFormat="1" ht="16.5" customHeight="1" x14ac:dyDescent="0.25">
      <c r="A421" s="29"/>
      <c r="B421" s="121"/>
      <c r="C421" s="170" t="s">
        <v>1099</v>
      </c>
      <c r="D421" s="170" t="s">
        <v>195</v>
      </c>
      <c r="E421" s="171"/>
      <c r="F421" s="172" t="s">
        <v>1100</v>
      </c>
      <c r="G421" s="173" t="s">
        <v>178</v>
      </c>
      <c r="H421" s="174">
        <v>26</v>
      </c>
      <c r="I421" s="175"/>
      <c r="J421" s="174">
        <f t="shared" si="155"/>
        <v>0</v>
      </c>
      <c r="K421" s="176"/>
      <c r="L421" s="177"/>
      <c r="M421" s="178" t="s">
        <v>1</v>
      </c>
      <c r="N421" s="179" t="s">
        <v>41</v>
      </c>
      <c r="O421" s="55"/>
      <c r="P421" s="165">
        <f t="shared" si="156"/>
        <v>0</v>
      </c>
      <c r="Q421" s="165">
        <v>1</v>
      </c>
      <c r="R421" s="165">
        <f t="shared" si="157"/>
        <v>26</v>
      </c>
      <c r="S421" s="165">
        <v>0</v>
      </c>
      <c r="T421" s="166">
        <f t="shared" si="158"/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67" t="s">
        <v>336</v>
      </c>
      <c r="AT421" s="167" t="s">
        <v>195</v>
      </c>
      <c r="AU421" s="167" t="s">
        <v>131</v>
      </c>
      <c r="AY421" s="14" t="s">
        <v>153</v>
      </c>
      <c r="BE421" s="168">
        <f t="shared" si="159"/>
        <v>0</v>
      </c>
      <c r="BF421" s="168">
        <f t="shared" si="160"/>
        <v>0</v>
      </c>
      <c r="BG421" s="168">
        <f t="shared" si="161"/>
        <v>0</v>
      </c>
      <c r="BH421" s="168">
        <f t="shared" si="162"/>
        <v>0</v>
      </c>
      <c r="BI421" s="168">
        <f t="shared" si="163"/>
        <v>0</v>
      </c>
      <c r="BJ421" s="14" t="s">
        <v>131</v>
      </c>
      <c r="BK421" s="169">
        <f t="shared" si="164"/>
        <v>0</v>
      </c>
      <c r="BL421" s="14" t="s">
        <v>336</v>
      </c>
      <c r="BM421" s="167" t="s">
        <v>1101</v>
      </c>
    </row>
    <row r="422" spans="1:65" s="2" customFormat="1" ht="33" customHeight="1" x14ac:dyDescent="0.25">
      <c r="A422" s="29"/>
      <c r="B422" s="121"/>
      <c r="C422" s="156" t="s">
        <v>1102</v>
      </c>
      <c r="D422" s="156" t="s">
        <v>155</v>
      </c>
      <c r="E422" s="157"/>
      <c r="F422" s="158" t="s">
        <v>1103</v>
      </c>
      <c r="G422" s="159" t="s">
        <v>316</v>
      </c>
      <c r="H422" s="160">
        <v>158</v>
      </c>
      <c r="I422" s="161"/>
      <c r="J422" s="160">
        <f t="shared" si="155"/>
        <v>0</v>
      </c>
      <c r="K422" s="162"/>
      <c r="L422" s="30"/>
      <c r="M422" s="163" t="s">
        <v>1</v>
      </c>
      <c r="N422" s="164" t="s">
        <v>41</v>
      </c>
      <c r="O422" s="55"/>
      <c r="P422" s="165">
        <f t="shared" si="156"/>
        <v>0</v>
      </c>
      <c r="Q422" s="165">
        <v>0</v>
      </c>
      <c r="R422" s="165">
        <f t="shared" si="157"/>
        <v>0</v>
      </c>
      <c r="S422" s="165">
        <v>0</v>
      </c>
      <c r="T422" s="166">
        <f t="shared" si="158"/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R422" s="167" t="s">
        <v>332</v>
      </c>
      <c r="AT422" s="167" t="s">
        <v>155</v>
      </c>
      <c r="AU422" s="167" t="s">
        <v>131</v>
      </c>
      <c r="AY422" s="14" t="s">
        <v>153</v>
      </c>
      <c r="BE422" s="168">
        <f t="shared" si="159"/>
        <v>0</v>
      </c>
      <c r="BF422" s="168">
        <f t="shared" si="160"/>
        <v>0</v>
      </c>
      <c r="BG422" s="168">
        <f t="shared" si="161"/>
        <v>0</v>
      </c>
      <c r="BH422" s="168">
        <f t="shared" si="162"/>
        <v>0</v>
      </c>
      <c r="BI422" s="168">
        <f t="shared" si="163"/>
        <v>0</v>
      </c>
      <c r="BJ422" s="14" t="s">
        <v>131</v>
      </c>
      <c r="BK422" s="169">
        <f t="shared" si="164"/>
        <v>0</v>
      </c>
      <c r="BL422" s="14" t="s">
        <v>332</v>
      </c>
      <c r="BM422" s="167" t="s">
        <v>1104</v>
      </c>
    </row>
    <row r="423" spans="1:65" s="2" customFormat="1" ht="21.75" customHeight="1" x14ac:dyDescent="0.25">
      <c r="A423" s="29"/>
      <c r="B423" s="121"/>
      <c r="C423" s="170" t="s">
        <v>1105</v>
      </c>
      <c r="D423" s="170" t="s">
        <v>195</v>
      </c>
      <c r="E423" s="171"/>
      <c r="F423" s="172" t="s">
        <v>1106</v>
      </c>
      <c r="G423" s="173" t="s">
        <v>316</v>
      </c>
      <c r="H423" s="174">
        <v>158</v>
      </c>
      <c r="I423" s="175"/>
      <c r="J423" s="174">
        <f t="shared" si="155"/>
        <v>0</v>
      </c>
      <c r="K423" s="176"/>
      <c r="L423" s="177"/>
      <c r="M423" s="178" t="s">
        <v>1</v>
      </c>
      <c r="N423" s="179" t="s">
        <v>41</v>
      </c>
      <c r="O423" s="55"/>
      <c r="P423" s="165">
        <f t="shared" si="156"/>
        <v>0</v>
      </c>
      <c r="Q423" s="165">
        <v>2.1700000000000001E-3</v>
      </c>
      <c r="R423" s="165">
        <f t="shared" si="157"/>
        <v>0.34286</v>
      </c>
      <c r="S423" s="165">
        <v>0</v>
      </c>
      <c r="T423" s="166">
        <f t="shared" si="158"/>
        <v>0</v>
      </c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R423" s="167" t="s">
        <v>336</v>
      </c>
      <c r="AT423" s="167" t="s">
        <v>195</v>
      </c>
      <c r="AU423" s="167" t="s">
        <v>131</v>
      </c>
      <c r="AY423" s="14" t="s">
        <v>153</v>
      </c>
      <c r="BE423" s="168">
        <f t="shared" si="159"/>
        <v>0</v>
      </c>
      <c r="BF423" s="168">
        <f t="shared" si="160"/>
        <v>0</v>
      </c>
      <c r="BG423" s="168">
        <f t="shared" si="161"/>
        <v>0</v>
      </c>
      <c r="BH423" s="168">
        <f t="shared" si="162"/>
        <v>0</v>
      </c>
      <c r="BI423" s="168">
        <f t="shared" si="163"/>
        <v>0</v>
      </c>
      <c r="BJ423" s="14" t="s">
        <v>131</v>
      </c>
      <c r="BK423" s="169">
        <f t="shared" si="164"/>
        <v>0</v>
      </c>
      <c r="BL423" s="14" t="s">
        <v>336</v>
      </c>
      <c r="BM423" s="167" t="s">
        <v>1107</v>
      </c>
    </row>
    <row r="424" spans="1:65" s="2" customFormat="1" ht="21.75" customHeight="1" x14ac:dyDescent="0.25">
      <c r="A424" s="29"/>
      <c r="B424" s="121"/>
      <c r="C424" s="156" t="s">
        <v>1108</v>
      </c>
      <c r="D424" s="156" t="s">
        <v>155</v>
      </c>
      <c r="E424" s="157"/>
      <c r="F424" s="158" t="s">
        <v>1109</v>
      </c>
      <c r="G424" s="159" t="s">
        <v>316</v>
      </c>
      <c r="H424" s="160">
        <v>250</v>
      </c>
      <c r="I424" s="161"/>
      <c r="J424" s="160">
        <f t="shared" si="155"/>
        <v>0</v>
      </c>
      <c r="K424" s="162"/>
      <c r="L424" s="30"/>
      <c r="M424" s="163" t="s">
        <v>1</v>
      </c>
      <c r="N424" s="164" t="s">
        <v>41</v>
      </c>
      <c r="O424" s="55"/>
      <c r="P424" s="165">
        <f t="shared" si="156"/>
        <v>0</v>
      </c>
      <c r="Q424" s="165">
        <v>0</v>
      </c>
      <c r="R424" s="165">
        <f t="shared" si="157"/>
        <v>0</v>
      </c>
      <c r="S424" s="165">
        <v>0</v>
      </c>
      <c r="T424" s="166">
        <f t="shared" si="158"/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67" t="s">
        <v>332</v>
      </c>
      <c r="AT424" s="167" t="s">
        <v>155</v>
      </c>
      <c r="AU424" s="167" t="s">
        <v>131</v>
      </c>
      <c r="AY424" s="14" t="s">
        <v>153</v>
      </c>
      <c r="BE424" s="168">
        <f t="shared" si="159"/>
        <v>0</v>
      </c>
      <c r="BF424" s="168">
        <f t="shared" si="160"/>
        <v>0</v>
      </c>
      <c r="BG424" s="168">
        <f t="shared" si="161"/>
        <v>0</v>
      </c>
      <c r="BH424" s="168">
        <f t="shared" si="162"/>
        <v>0</v>
      </c>
      <c r="BI424" s="168">
        <f t="shared" si="163"/>
        <v>0</v>
      </c>
      <c r="BJ424" s="14" t="s">
        <v>131</v>
      </c>
      <c r="BK424" s="169">
        <f t="shared" si="164"/>
        <v>0</v>
      </c>
      <c r="BL424" s="14" t="s">
        <v>332</v>
      </c>
      <c r="BM424" s="167" t="s">
        <v>1110</v>
      </c>
    </row>
    <row r="425" spans="1:65" s="2" customFormat="1" ht="16.5" customHeight="1" x14ac:dyDescent="0.25">
      <c r="A425" s="29"/>
      <c r="B425" s="121"/>
      <c r="C425" s="170" t="s">
        <v>1111</v>
      </c>
      <c r="D425" s="170" t="s">
        <v>195</v>
      </c>
      <c r="E425" s="171"/>
      <c r="F425" s="172" t="s">
        <v>1112</v>
      </c>
      <c r="G425" s="173" t="s">
        <v>316</v>
      </c>
      <c r="H425" s="174">
        <v>250</v>
      </c>
      <c r="I425" s="175"/>
      <c r="J425" s="174">
        <f t="shared" si="155"/>
        <v>0</v>
      </c>
      <c r="K425" s="176"/>
      <c r="L425" s="177"/>
      <c r="M425" s="178" t="s">
        <v>1</v>
      </c>
      <c r="N425" s="179" t="s">
        <v>41</v>
      </c>
      <c r="O425" s="55"/>
      <c r="P425" s="165">
        <f t="shared" si="156"/>
        <v>0</v>
      </c>
      <c r="Q425" s="165">
        <v>1.7000000000000001E-4</v>
      </c>
      <c r="R425" s="165">
        <f t="shared" si="157"/>
        <v>4.2500000000000003E-2</v>
      </c>
      <c r="S425" s="165">
        <v>0</v>
      </c>
      <c r="T425" s="166">
        <f t="shared" si="158"/>
        <v>0</v>
      </c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R425" s="167" t="s">
        <v>336</v>
      </c>
      <c r="AT425" s="167" t="s">
        <v>195</v>
      </c>
      <c r="AU425" s="167" t="s">
        <v>131</v>
      </c>
      <c r="AY425" s="14" t="s">
        <v>153</v>
      </c>
      <c r="BE425" s="168">
        <f t="shared" si="159"/>
        <v>0</v>
      </c>
      <c r="BF425" s="168">
        <f t="shared" si="160"/>
        <v>0</v>
      </c>
      <c r="BG425" s="168">
        <f t="shared" si="161"/>
        <v>0</v>
      </c>
      <c r="BH425" s="168">
        <f t="shared" si="162"/>
        <v>0</v>
      </c>
      <c r="BI425" s="168">
        <f t="shared" si="163"/>
        <v>0</v>
      </c>
      <c r="BJ425" s="14" t="s">
        <v>131</v>
      </c>
      <c r="BK425" s="169">
        <f t="shared" si="164"/>
        <v>0</v>
      </c>
      <c r="BL425" s="14" t="s">
        <v>336</v>
      </c>
      <c r="BM425" s="167" t="s">
        <v>1113</v>
      </c>
    </row>
    <row r="426" spans="1:65" s="2" customFormat="1" ht="33" customHeight="1" x14ac:dyDescent="0.25">
      <c r="A426" s="29"/>
      <c r="B426" s="121"/>
      <c r="C426" s="156" t="s">
        <v>1114</v>
      </c>
      <c r="D426" s="156" t="s">
        <v>155</v>
      </c>
      <c r="E426" s="157"/>
      <c r="F426" s="158" t="s">
        <v>1115</v>
      </c>
      <c r="G426" s="159" t="s">
        <v>316</v>
      </c>
      <c r="H426" s="160">
        <v>250</v>
      </c>
      <c r="I426" s="161"/>
      <c r="J426" s="160">
        <f t="shared" si="155"/>
        <v>0</v>
      </c>
      <c r="K426" s="162"/>
      <c r="L426" s="30"/>
      <c r="M426" s="163" t="s">
        <v>1</v>
      </c>
      <c r="N426" s="164" t="s">
        <v>41</v>
      </c>
      <c r="O426" s="55"/>
      <c r="P426" s="165">
        <f t="shared" si="156"/>
        <v>0</v>
      </c>
      <c r="Q426" s="165">
        <v>0</v>
      </c>
      <c r="R426" s="165">
        <f t="shared" si="157"/>
        <v>0</v>
      </c>
      <c r="S426" s="165">
        <v>0</v>
      </c>
      <c r="T426" s="166">
        <f t="shared" si="158"/>
        <v>0</v>
      </c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R426" s="167" t="s">
        <v>332</v>
      </c>
      <c r="AT426" s="167" t="s">
        <v>155</v>
      </c>
      <c r="AU426" s="167" t="s">
        <v>131</v>
      </c>
      <c r="AY426" s="14" t="s">
        <v>153</v>
      </c>
      <c r="BE426" s="168">
        <f t="shared" si="159"/>
        <v>0</v>
      </c>
      <c r="BF426" s="168">
        <f t="shared" si="160"/>
        <v>0</v>
      </c>
      <c r="BG426" s="168">
        <f t="shared" si="161"/>
        <v>0</v>
      </c>
      <c r="BH426" s="168">
        <f t="shared" si="162"/>
        <v>0</v>
      </c>
      <c r="BI426" s="168">
        <f t="shared" si="163"/>
        <v>0</v>
      </c>
      <c r="BJ426" s="14" t="s">
        <v>131</v>
      </c>
      <c r="BK426" s="169">
        <f t="shared" si="164"/>
        <v>0</v>
      </c>
      <c r="BL426" s="14" t="s">
        <v>332</v>
      </c>
      <c r="BM426" s="167" t="s">
        <v>1116</v>
      </c>
    </row>
    <row r="427" spans="1:65" s="2" customFormat="1" ht="33" customHeight="1" x14ac:dyDescent="0.25">
      <c r="A427" s="29"/>
      <c r="B427" s="121"/>
      <c r="C427" s="156" t="s">
        <v>1117</v>
      </c>
      <c r="D427" s="156" t="s">
        <v>155</v>
      </c>
      <c r="E427" s="157"/>
      <c r="F427" s="158" t="s">
        <v>1118</v>
      </c>
      <c r="G427" s="159" t="s">
        <v>185</v>
      </c>
      <c r="H427" s="160">
        <v>250</v>
      </c>
      <c r="I427" s="161"/>
      <c r="J427" s="160">
        <f t="shared" si="155"/>
        <v>0</v>
      </c>
      <c r="K427" s="162"/>
      <c r="L427" s="30"/>
      <c r="M427" s="163" t="s">
        <v>1</v>
      </c>
      <c r="N427" s="164" t="s">
        <v>41</v>
      </c>
      <c r="O427" s="55"/>
      <c r="P427" s="165">
        <f t="shared" si="156"/>
        <v>0</v>
      </c>
      <c r="Q427" s="165">
        <v>0</v>
      </c>
      <c r="R427" s="165">
        <f t="shared" si="157"/>
        <v>0</v>
      </c>
      <c r="S427" s="165">
        <v>0</v>
      </c>
      <c r="T427" s="166">
        <f t="shared" si="158"/>
        <v>0</v>
      </c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R427" s="167" t="s">
        <v>332</v>
      </c>
      <c r="AT427" s="167" t="s">
        <v>155</v>
      </c>
      <c r="AU427" s="167" t="s">
        <v>131</v>
      </c>
      <c r="AY427" s="14" t="s">
        <v>153</v>
      </c>
      <c r="BE427" s="168">
        <f t="shared" si="159"/>
        <v>0</v>
      </c>
      <c r="BF427" s="168">
        <f t="shared" si="160"/>
        <v>0</v>
      </c>
      <c r="BG427" s="168">
        <f t="shared" si="161"/>
        <v>0</v>
      </c>
      <c r="BH427" s="168">
        <f t="shared" si="162"/>
        <v>0</v>
      </c>
      <c r="BI427" s="168">
        <f t="shared" si="163"/>
        <v>0</v>
      </c>
      <c r="BJ427" s="14" t="s">
        <v>131</v>
      </c>
      <c r="BK427" s="169">
        <f t="shared" si="164"/>
        <v>0</v>
      </c>
      <c r="BL427" s="14" t="s">
        <v>332</v>
      </c>
      <c r="BM427" s="167" t="s">
        <v>1119</v>
      </c>
    </row>
    <row r="428" spans="1:65" s="2" customFormat="1" ht="16.5" customHeight="1" x14ac:dyDescent="0.25">
      <c r="A428" s="29"/>
      <c r="B428" s="121"/>
      <c r="C428" s="156" t="s">
        <v>1120</v>
      </c>
      <c r="D428" s="156" t="s">
        <v>155</v>
      </c>
      <c r="E428" s="157"/>
      <c r="F428" s="158" t="s">
        <v>416</v>
      </c>
      <c r="G428" s="159" t="s">
        <v>311</v>
      </c>
      <c r="H428" s="161"/>
      <c r="I428" s="161"/>
      <c r="J428" s="160">
        <f t="shared" si="155"/>
        <v>0</v>
      </c>
      <c r="K428" s="162"/>
      <c r="L428" s="30"/>
      <c r="M428" s="163" t="s">
        <v>1</v>
      </c>
      <c r="N428" s="164" t="s">
        <v>41</v>
      </c>
      <c r="O428" s="55"/>
      <c r="P428" s="165">
        <f t="shared" si="156"/>
        <v>0</v>
      </c>
      <c r="Q428" s="165">
        <v>0</v>
      </c>
      <c r="R428" s="165">
        <f t="shared" si="157"/>
        <v>0</v>
      </c>
      <c r="S428" s="165">
        <v>0</v>
      </c>
      <c r="T428" s="166">
        <f t="shared" si="158"/>
        <v>0</v>
      </c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R428" s="167" t="s">
        <v>332</v>
      </c>
      <c r="AT428" s="167" t="s">
        <v>155</v>
      </c>
      <c r="AU428" s="167" t="s">
        <v>131</v>
      </c>
      <c r="AY428" s="14" t="s">
        <v>153</v>
      </c>
      <c r="BE428" s="168">
        <f t="shared" si="159"/>
        <v>0</v>
      </c>
      <c r="BF428" s="168">
        <f t="shared" si="160"/>
        <v>0</v>
      </c>
      <c r="BG428" s="168">
        <f t="shared" si="161"/>
        <v>0</v>
      </c>
      <c r="BH428" s="168">
        <f t="shared" si="162"/>
        <v>0</v>
      </c>
      <c r="BI428" s="168">
        <f t="shared" si="163"/>
        <v>0</v>
      </c>
      <c r="BJ428" s="14" t="s">
        <v>131</v>
      </c>
      <c r="BK428" s="169">
        <f t="shared" si="164"/>
        <v>0</v>
      </c>
      <c r="BL428" s="14" t="s">
        <v>332</v>
      </c>
      <c r="BM428" s="167" t="s">
        <v>1121</v>
      </c>
    </row>
    <row r="429" spans="1:65" s="12" customFormat="1" ht="25.95" customHeight="1" x14ac:dyDescent="0.35">
      <c r="B429" s="143"/>
      <c r="D429" s="144" t="s">
        <v>74</v>
      </c>
      <c r="E429" s="145"/>
      <c r="F429" s="145" t="s">
        <v>1122</v>
      </c>
      <c r="I429" s="146"/>
      <c r="J429" s="147">
        <f>BK429</f>
        <v>0</v>
      </c>
      <c r="L429" s="143"/>
      <c r="M429" s="148"/>
      <c r="N429" s="149"/>
      <c r="O429" s="149"/>
      <c r="P429" s="150">
        <f>P430</f>
        <v>0</v>
      </c>
      <c r="Q429" s="149"/>
      <c r="R429" s="150">
        <f>R430</f>
        <v>0</v>
      </c>
      <c r="S429" s="149"/>
      <c r="T429" s="151">
        <f>T430</f>
        <v>0</v>
      </c>
      <c r="AR429" s="144" t="s">
        <v>158</v>
      </c>
      <c r="AT429" s="152" t="s">
        <v>74</v>
      </c>
      <c r="AU429" s="152" t="s">
        <v>75</v>
      </c>
      <c r="AY429" s="144" t="s">
        <v>153</v>
      </c>
      <c r="BK429" s="153">
        <f>BK430</f>
        <v>0</v>
      </c>
    </row>
    <row r="430" spans="1:65" s="2" customFormat="1" ht="33" customHeight="1" x14ac:dyDescent="0.25">
      <c r="A430" s="29"/>
      <c r="B430" s="121"/>
      <c r="C430" s="156" t="s">
        <v>1123</v>
      </c>
      <c r="D430" s="156" t="s">
        <v>155</v>
      </c>
      <c r="E430" s="157"/>
      <c r="F430" s="158" t="s">
        <v>1124</v>
      </c>
      <c r="G430" s="159" t="s">
        <v>1125</v>
      </c>
      <c r="H430" s="160">
        <v>48</v>
      </c>
      <c r="I430" s="161"/>
      <c r="J430" s="160">
        <f>ROUND(I430*H430,3)</f>
        <v>0</v>
      </c>
      <c r="K430" s="162"/>
      <c r="L430" s="30"/>
      <c r="M430" s="180" t="s">
        <v>1</v>
      </c>
      <c r="N430" s="181" t="s">
        <v>41</v>
      </c>
      <c r="O430" s="182"/>
      <c r="P430" s="183">
        <f>O430*H430</f>
        <v>0</v>
      </c>
      <c r="Q430" s="183">
        <v>0</v>
      </c>
      <c r="R430" s="183">
        <f>Q430*H430</f>
        <v>0</v>
      </c>
      <c r="S430" s="183">
        <v>0</v>
      </c>
      <c r="T430" s="184">
        <f>S430*H430</f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67" t="s">
        <v>1126</v>
      </c>
      <c r="AT430" s="167" t="s">
        <v>155</v>
      </c>
      <c r="AU430" s="167" t="s">
        <v>83</v>
      </c>
      <c r="AY430" s="14" t="s">
        <v>153</v>
      </c>
      <c r="BE430" s="168">
        <f>IF(N430="základná",J430,0)</f>
        <v>0</v>
      </c>
      <c r="BF430" s="168">
        <f>IF(N430="znížená",J430,0)</f>
        <v>0</v>
      </c>
      <c r="BG430" s="168">
        <f>IF(N430="zákl. prenesená",J430,0)</f>
        <v>0</v>
      </c>
      <c r="BH430" s="168">
        <f>IF(N430="zníž. prenesená",J430,0)</f>
        <v>0</v>
      </c>
      <c r="BI430" s="168">
        <f>IF(N430="nulová",J430,0)</f>
        <v>0</v>
      </c>
      <c r="BJ430" s="14" t="s">
        <v>131</v>
      </c>
      <c r="BK430" s="169">
        <f>ROUND(I430*H430,3)</f>
        <v>0</v>
      </c>
      <c r="BL430" s="14" t="s">
        <v>1126</v>
      </c>
      <c r="BM430" s="167" t="s">
        <v>1127</v>
      </c>
    </row>
    <row r="431" spans="1:65" s="2" customFormat="1" ht="7" customHeight="1" x14ac:dyDescent="0.25">
      <c r="A431" s="29"/>
      <c r="B431" s="44"/>
      <c r="C431" s="45"/>
      <c r="D431" s="45"/>
      <c r="E431" s="45"/>
      <c r="F431" s="45"/>
      <c r="G431" s="45"/>
      <c r="H431" s="45"/>
      <c r="I431" s="45"/>
      <c r="J431" s="45"/>
      <c r="K431" s="45"/>
      <c r="L431" s="30"/>
      <c r="M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</row>
  </sheetData>
  <autoFilter ref="C153:K430" xr:uid="{00000000-0009-0000-0000-000002000000}"/>
  <mergeCells count="14">
    <mergeCell ref="D132:F132"/>
    <mergeCell ref="E144:H144"/>
    <mergeCell ref="E146:H146"/>
    <mergeCell ref="L2:V2"/>
    <mergeCell ref="E87:H87"/>
    <mergeCell ref="D128:F128"/>
    <mergeCell ref="D129:F129"/>
    <mergeCell ref="D130:F130"/>
    <mergeCell ref="D131:F131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64"/>
  <sheetViews>
    <sheetView showGridLines="0" topLeftCell="A119" workbookViewId="0">
      <selection activeCell="E136" sqref="E136:E168"/>
    </sheetView>
  </sheetViews>
  <sheetFormatPr defaultRowHeight="10.3" x14ac:dyDescent="0.25"/>
  <cols>
    <col min="1" max="1" width="8.36328125" style="1" customWidth="1"/>
    <col min="2" max="2" width="1.1796875" style="1" customWidth="1"/>
    <col min="3" max="3" width="4.1796875" style="1" customWidth="1"/>
    <col min="4" max="4" width="4.36328125" style="1" customWidth="1"/>
    <col min="5" max="5" width="17.1796875" style="1" customWidth="1"/>
    <col min="6" max="6" width="50.81640625" style="1" customWidth="1"/>
    <col min="7" max="7" width="7.453125" style="1" customWidth="1"/>
    <col min="8" max="8" width="14" style="1" customWidth="1"/>
    <col min="9" max="9" width="15.81640625" style="1" customWidth="1"/>
    <col min="10" max="10" width="22.36328125" style="1" customWidth="1"/>
    <col min="11" max="11" width="22.36328125" style="1" hidden="1" customWidth="1"/>
    <col min="12" max="12" width="9.36328125" style="1" customWidth="1"/>
    <col min="13" max="13" width="10.81640625" style="1" hidden="1" customWidth="1"/>
    <col min="14" max="14" width="9.36328125" style="1" hidden="1"/>
    <col min="15" max="20" width="14.1796875" style="1" hidden="1" customWidth="1"/>
    <col min="21" max="21" width="16.36328125" style="1" hidden="1" customWidth="1"/>
    <col min="22" max="22" width="12.36328125" style="1" customWidth="1"/>
    <col min="23" max="23" width="16.36328125" style="1" customWidth="1"/>
    <col min="24" max="24" width="12.36328125" style="1" customWidth="1"/>
    <col min="25" max="25" width="15" style="1" customWidth="1"/>
    <col min="26" max="26" width="11" style="1" customWidth="1"/>
    <col min="27" max="27" width="15" style="1" customWidth="1"/>
    <col min="28" max="28" width="16.36328125" style="1" customWidth="1"/>
    <col min="29" max="29" width="11" style="1" customWidth="1"/>
    <col min="30" max="30" width="15" style="1" customWidth="1"/>
    <col min="31" max="31" width="16.36328125" style="1" customWidth="1"/>
    <col min="44" max="65" width="9.36328125" style="1" hidden="1"/>
  </cols>
  <sheetData>
    <row r="2" spans="1:46" s="1" customFormat="1" ht="37" customHeight="1" x14ac:dyDescent="0.25">
      <c r="L2" s="187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90</v>
      </c>
    </row>
    <row r="3" spans="1:46" s="1" customFormat="1" ht="7" customHeight="1" x14ac:dyDescent="0.25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5" customHeight="1" x14ac:dyDescent="0.25">
      <c r="B4" s="17"/>
      <c r="D4" s="18" t="s">
        <v>103</v>
      </c>
      <c r="L4" s="17"/>
      <c r="M4" s="90" t="s">
        <v>9</v>
      </c>
      <c r="AT4" s="14" t="s">
        <v>3</v>
      </c>
    </row>
    <row r="5" spans="1:46" s="1" customFormat="1" ht="7" customHeight="1" x14ac:dyDescent="0.25">
      <c r="B5" s="17"/>
      <c r="L5" s="17"/>
    </row>
    <row r="6" spans="1:46" s="1" customFormat="1" ht="12" customHeight="1" x14ac:dyDescent="0.25">
      <c r="B6" s="17"/>
      <c r="D6" s="24" t="s">
        <v>14</v>
      </c>
      <c r="L6" s="17"/>
    </row>
    <row r="7" spans="1:46" s="1" customFormat="1" ht="16.5" customHeight="1" x14ac:dyDescent="0.25">
      <c r="B7" s="17"/>
      <c r="E7" s="228" t="str">
        <f>'Rekapitulácia stavby'!K6</f>
        <v>Areál na spracovanie biologickeho odpadu</v>
      </c>
      <c r="F7" s="229"/>
      <c r="G7" s="229"/>
      <c r="H7" s="229"/>
      <c r="L7" s="17"/>
    </row>
    <row r="8" spans="1:46" s="2" customFormat="1" ht="12" customHeight="1" x14ac:dyDescent="0.25">
      <c r="A8" s="29"/>
      <c r="B8" s="30"/>
      <c r="C8" s="29"/>
      <c r="D8" s="24" t="s">
        <v>104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5">
      <c r="A9" s="29"/>
      <c r="B9" s="30"/>
      <c r="C9" s="29"/>
      <c r="D9" s="29"/>
      <c r="E9" s="217" t="s">
        <v>1128</v>
      </c>
      <c r="F9" s="230"/>
      <c r="G9" s="230"/>
      <c r="H9" s="23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5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5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25. 11. 2019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 x14ac:dyDescent="0.25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5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24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5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 x14ac:dyDescent="0.25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5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5">
      <c r="A18" s="29"/>
      <c r="B18" s="30"/>
      <c r="C18" s="29"/>
      <c r="D18" s="29"/>
      <c r="E18" s="231" t="str">
        <f>'Rekapitulácia stavby'!E14</f>
        <v>Vyplň údaj</v>
      </c>
      <c r="F18" s="199"/>
      <c r="G18" s="199"/>
      <c r="H18" s="199"/>
      <c r="I18" s="2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 x14ac:dyDescent="0.25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5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5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26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 x14ac:dyDescent="0.25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5">
      <c r="A23" s="29"/>
      <c r="B23" s="30"/>
      <c r="C23" s="29"/>
      <c r="D23" s="24" t="s">
        <v>33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5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 x14ac:dyDescent="0.25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5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5">
      <c r="A27" s="91"/>
      <c r="B27" s="92"/>
      <c r="C27" s="91"/>
      <c r="D27" s="91"/>
      <c r="E27" s="203" t="s">
        <v>1</v>
      </c>
      <c r="F27" s="203"/>
      <c r="G27" s="203"/>
      <c r="H27" s="20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7" customHeight="1" x14ac:dyDescent="0.2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 x14ac:dyDescent="0.25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5" customHeight="1" x14ac:dyDescent="0.25">
      <c r="A30" s="29"/>
      <c r="B30" s="30"/>
      <c r="C30" s="29"/>
      <c r="D30" s="22" t="s">
        <v>106</v>
      </c>
      <c r="E30" s="29"/>
      <c r="F30" s="29"/>
      <c r="G30" s="29"/>
      <c r="H30" s="29"/>
      <c r="I30" s="29"/>
      <c r="J30" s="94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5" customHeight="1" x14ac:dyDescent="0.25">
      <c r="A31" s="29"/>
      <c r="B31" s="30"/>
      <c r="C31" s="29"/>
      <c r="D31" s="95" t="s">
        <v>107</v>
      </c>
      <c r="E31" s="29"/>
      <c r="F31" s="29"/>
      <c r="G31" s="29"/>
      <c r="H31" s="29"/>
      <c r="I31" s="29"/>
      <c r="J31" s="94">
        <f>J106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4" customHeight="1" x14ac:dyDescent="0.25">
      <c r="A32" s="29"/>
      <c r="B32" s="30"/>
      <c r="C32" s="29"/>
      <c r="D32" s="96" t="s">
        <v>35</v>
      </c>
      <c r="E32" s="29"/>
      <c r="F32" s="29"/>
      <c r="G32" s="29"/>
      <c r="H32" s="29"/>
      <c r="I32" s="29"/>
      <c r="J32" s="68">
        <f>ROUND(J30 + J31,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" customHeight="1" x14ac:dyDescent="0.25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" customHeight="1" x14ac:dyDescent="0.25">
      <c r="A34" s="29"/>
      <c r="B34" s="30"/>
      <c r="C34" s="29"/>
      <c r="D34" s="29"/>
      <c r="E34" s="29"/>
      <c r="F34" s="33" t="s">
        <v>37</v>
      </c>
      <c r="G34" s="29"/>
      <c r="H34" s="29"/>
      <c r="I34" s="33" t="s">
        <v>36</v>
      </c>
      <c r="J34" s="33" t="s">
        <v>38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" customHeight="1" x14ac:dyDescent="0.25">
      <c r="A35" s="29"/>
      <c r="B35" s="30"/>
      <c r="C35" s="29"/>
      <c r="D35" s="97" t="s">
        <v>39</v>
      </c>
      <c r="E35" s="24" t="s">
        <v>40</v>
      </c>
      <c r="F35" s="98">
        <f>ROUND((SUM(BE106:BE113) + SUM(BE133:BE163)),  2)</f>
        <v>0</v>
      </c>
      <c r="G35" s="29"/>
      <c r="H35" s="29"/>
      <c r="I35" s="99">
        <v>0.2</v>
      </c>
      <c r="J35" s="98">
        <f>ROUND(((SUM(BE106:BE113) + SUM(BE133:BE163))*I35),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" customHeight="1" x14ac:dyDescent="0.25">
      <c r="A36" s="29"/>
      <c r="B36" s="30"/>
      <c r="C36" s="29"/>
      <c r="D36" s="29"/>
      <c r="E36" s="24" t="s">
        <v>41</v>
      </c>
      <c r="F36" s="98">
        <f>ROUND((SUM(BF106:BF113) + SUM(BF133:BF163)),  2)</f>
        <v>0</v>
      </c>
      <c r="G36" s="29"/>
      <c r="H36" s="29"/>
      <c r="I36" s="99">
        <v>0.2</v>
      </c>
      <c r="J36" s="98">
        <f>ROUND(((SUM(BF106:BF113) + SUM(BF133:BF163))*I36),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" hidden="1" customHeight="1" x14ac:dyDescent="0.25">
      <c r="A37" s="29"/>
      <c r="B37" s="30"/>
      <c r="C37" s="29"/>
      <c r="D37" s="29"/>
      <c r="E37" s="24" t="s">
        <v>42</v>
      </c>
      <c r="F37" s="98">
        <f>ROUND((SUM(BG106:BG113) + SUM(BG133:BG163)),  2)</f>
        <v>0</v>
      </c>
      <c r="G37" s="29"/>
      <c r="H37" s="29"/>
      <c r="I37" s="99">
        <v>0.2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" hidden="1" customHeight="1" x14ac:dyDescent="0.25">
      <c r="A38" s="29"/>
      <c r="B38" s="30"/>
      <c r="C38" s="29"/>
      <c r="D38" s="29"/>
      <c r="E38" s="24" t="s">
        <v>43</v>
      </c>
      <c r="F38" s="98">
        <f>ROUND((SUM(BH106:BH113) + SUM(BH133:BH163)),  2)</f>
        <v>0</v>
      </c>
      <c r="G38" s="29"/>
      <c r="H38" s="29"/>
      <c r="I38" s="99">
        <v>0.2</v>
      </c>
      <c r="J38" s="9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" hidden="1" customHeight="1" x14ac:dyDescent="0.25">
      <c r="A39" s="29"/>
      <c r="B39" s="30"/>
      <c r="C39" s="29"/>
      <c r="D39" s="29"/>
      <c r="E39" s="24" t="s">
        <v>44</v>
      </c>
      <c r="F39" s="98">
        <f>ROUND((SUM(BI106:BI113) + SUM(BI133:BI163)),  2)</f>
        <v>0</v>
      </c>
      <c r="G39" s="29"/>
      <c r="H39" s="29"/>
      <c r="I39" s="99">
        <v>0</v>
      </c>
      <c r="J39" s="9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" customHeight="1" x14ac:dyDescent="0.25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4" customHeight="1" x14ac:dyDescent="0.25">
      <c r="A41" s="29"/>
      <c r="B41" s="30"/>
      <c r="C41" s="100"/>
      <c r="D41" s="101" t="s">
        <v>45</v>
      </c>
      <c r="E41" s="57"/>
      <c r="F41" s="57"/>
      <c r="G41" s="102" t="s">
        <v>46</v>
      </c>
      <c r="H41" s="103" t="s">
        <v>47</v>
      </c>
      <c r="I41" s="57"/>
      <c r="J41" s="104">
        <f>SUM(J32:J39)</f>
        <v>0</v>
      </c>
      <c r="K41" s="105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" customHeight="1" x14ac:dyDescent="0.25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" customHeight="1" x14ac:dyDescent="0.25">
      <c r="B43" s="17"/>
      <c r="L43" s="17"/>
    </row>
    <row r="44" spans="1:31" s="1" customFormat="1" ht="14.5" customHeight="1" x14ac:dyDescent="0.25">
      <c r="B44" s="17"/>
      <c r="L44" s="17"/>
    </row>
    <row r="45" spans="1:31" s="1" customFormat="1" ht="14.5" customHeight="1" x14ac:dyDescent="0.25">
      <c r="B45" s="17"/>
      <c r="L45" s="17"/>
    </row>
    <row r="46" spans="1:31" s="1" customFormat="1" ht="14.5" customHeight="1" x14ac:dyDescent="0.25">
      <c r="B46" s="17"/>
      <c r="L46" s="17"/>
    </row>
    <row r="47" spans="1:31" s="1" customFormat="1" ht="14.5" customHeight="1" x14ac:dyDescent="0.25">
      <c r="B47" s="17"/>
      <c r="L47" s="17"/>
    </row>
    <row r="48" spans="1:31" s="1" customFormat="1" ht="14.5" customHeight="1" x14ac:dyDescent="0.25">
      <c r="B48" s="17"/>
      <c r="L48" s="17"/>
    </row>
    <row r="49" spans="1:31" s="1" customFormat="1" ht="14.5" customHeight="1" x14ac:dyDescent="0.25">
      <c r="B49" s="17"/>
      <c r="L49" s="17"/>
    </row>
    <row r="50" spans="1:31" s="2" customFormat="1" ht="14.5" customHeight="1" x14ac:dyDescent="0.25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 x14ac:dyDescent="0.25">
      <c r="B51" s="17"/>
      <c r="L51" s="17"/>
    </row>
    <row r="52" spans="1:31" x14ac:dyDescent="0.25">
      <c r="B52" s="17"/>
      <c r="L52" s="17"/>
    </row>
    <row r="53" spans="1:31" x14ac:dyDescent="0.25">
      <c r="B53" s="17"/>
      <c r="L53" s="17"/>
    </row>
    <row r="54" spans="1:31" x14ac:dyDescent="0.25">
      <c r="B54" s="17"/>
      <c r="L54" s="17"/>
    </row>
    <row r="55" spans="1:31" x14ac:dyDescent="0.25">
      <c r="B55" s="17"/>
      <c r="L55" s="17"/>
    </row>
    <row r="56" spans="1:31" x14ac:dyDescent="0.25">
      <c r="B56" s="17"/>
      <c r="L56" s="17"/>
    </row>
    <row r="57" spans="1:31" x14ac:dyDescent="0.25">
      <c r="B57" s="17"/>
      <c r="L57" s="17"/>
    </row>
    <row r="58" spans="1:31" x14ac:dyDescent="0.25">
      <c r="B58" s="17"/>
      <c r="L58" s="17"/>
    </row>
    <row r="59" spans="1:31" x14ac:dyDescent="0.25">
      <c r="B59" s="17"/>
      <c r="L59" s="17"/>
    </row>
    <row r="60" spans="1:31" x14ac:dyDescent="0.25">
      <c r="B60" s="17"/>
      <c r="L60" s="17"/>
    </row>
    <row r="61" spans="1:31" s="2" customFormat="1" ht="12.45" x14ac:dyDescent="0.25">
      <c r="A61" s="29"/>
      <c r="B61" s="30"/>
      <c r="C61" s="29"/>
      <c r="D61" s="42" t="s">
        <v>50</v>
      </c>
      <c r="E61" s="32"/>
      <c r="F61" s="106" t="s">
        <v>51</v>
      </c>
      <c r="G61" s="42" t="s">
        <v>50</v>
      </c>
      <c r="H61" s="32"/>
      <c r="I61" s="32"/>
      <c r="J61" s="107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5">
      <c r="B62" s="17"/>
      <c r="L62" s="17"/>
    </row>
    <row r="63" spans="1:31" x14ac:dyDescent="0.25">
      <c r="B63" s="17"/>
      <c r="L63" s="17"/>
    </row>
    <row r="64" spans="1:31" x14ac:dyDescent="0.25">
      <c r="B64" s="17"/>
      <c r="L64" s="17"/>
    </row>
    <row r="65" spans="1:31" s="2" customFormat="1" ht="12.45" x14ac:dyDescent="0.2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5">
      <c r="B66" s="17"/>
      <c r="L66" s="17"/>
    </row>
    <row r="67" spans="1:31" x14ac:dyDescent="0.25">
      <c r="B67" s="17"/>
      <c r="L67" s="17"/>
    </row>
    <row r="68" spans="1:31" x14ac:dyDescent="0.25">
      <c r="B68" s="17"/>
      <c r="L68" s="17"/>
    </row>
    <row r="69" spans="1:31" x14ac:dyDescent="0.25">
      <c r="B69" s="17"/>
      <c r="L69" s="17"/>
    </row>
    <row r="70" spans="1:31" x14ac:dyDescent="0.25">
      <c r="B70" s="17"/>
      <c r="L70" s="17"/>
    </row>
    <row r="71" spans="1:31" x14ac:dyDescent="0.25">
      <c r="B71" s="17"/>
      <c r="L71" s="17"/>
    </row>
    <row r="72" spans="1:31" x14ac:dyDescent="0.25">
      <c r="B72" s="17"/>
      <c r="L72" s="17"/>
    </row>
    <row r="73" spans="1:31" x14ac:dyDescent="0.25">
      <c r="B73" s="17"/>
      <c r="L73" s="17"/>
    </row>
    <row r="74" spans="1:31" x14ac:dyDescent="0.25">
      <c r="B74" s="17"/>
      <c r="L74" s="17"/>
    </row>
    <row r="75" spans="1:31" x14ac:dyDescent="0.25">
      <c r="B75" s="17"/>
      <c r="L75" s="17"/>
    </row>
    <row r="76" spans="1:31" s="2" customFormat="1" ht="12.45" x14ac:dyDescent="0.25">
      <c r="A76" s="29"/>
      <c r="B76" s="30"/>
      <c r="C76" s="29"/>
      <c r="D76" s="42" t="s">
        <v>50</v>
      </c>
      <c r="E76" s="32"/>
      <c r="F76" s="106" t="s">
        <v>51</v>
      </c>
      <c r="G76" s="42" t="s">
        <v>50</v>
      </c>
      <c r="H76" s="32"/>
      <c r="I76" s="32"/>
      <c r="J76" s="107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" customHeight="1" x14ac:dyDescent="0.25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7" customHeight="1" x14ac:dyDescent="0.25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5" customHeight="1" x14ac:dyDescent="0.25">
      <c r="A82" s="29"/>
      <c r="B82" s="30"/>
      <c r="C82" s="18" t="s">
        <v>108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7" customHeight="1" x14ac:dyDescent="0.25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5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5">
      <c r="A85" s="29"/>
      <c r="B85" s="30"/>
      <c r="C85" s="29"/>
      <c r="D85" s="29"/>
      <c r="E85" s="228" t="str">
        <f>E7</f>
        <v>Areál na spracovanie biologickeho odpadu</v>
      </c>
      <c r="F85" s="229"/>
      <c r="G85" s="229"/>
      <c r="H85" s="22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5">
      <c r="A86" s="29"/>
      <c r="B86" s="30"/>
      <c r="C86" s="24" t="s">
        <v>104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5">
      <c r="A87" s="29"/>
      <c r="B87" s="30"/>
      <c r="C87" s="29"/>
      <c r="D87" s="29"/>
      <c r="E87" s="217" t="str">
        <f>E9</f>
        <v xml:space="preserve">03 - SO 03 Spevnená plocha </v>
      </c>
      <c r="F87" s="230"/>
      <c r="G87" s="230"/>
      <c r="H87" s="23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7" customHeight="1" x14ac:dyDescent="0.25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5">
      <c r="A89" s="29"/>
      <c r="B89" s="30"/>
      <c r="C89" s="24" t="s">
        <v>18</v>
      </c>
      <c r="D89" s="29"/>
      <c r="E89" s="29"/>
      <c r="F89" s="22" t="str">
        <f>F12</f>
        <v xml:space="preserve">Nový Ruskov </v>
      </c>
      <c r="G89" s="29"/>
      <c r="H89" s="29"/>
      <c r="I89" s="24" t="s">
        <v>20</v>
      </c>
      <c r="J89" s="52" t="str">
        <f>IF(J12="","",J12)</f>
        <v>25. 11. 2019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7" customHeight="1" x14ac:dyDescent="0.25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5" customHeight="1" x14ac:dyDescent="0.25">
      <c r="A91" s="29"/>
      <c r="B91" s="30"/>
      <c r="C91" s="24" t="s">
        <v>22</v>
      </c>
      <c r="D91" s="29"/>
      <c r="E91" s="29"/>
      <c r="F91" s="22" t="str">
        <f>E15</f>
        <v xml:space="preserve">WASTER, s.r.o.  Nový Ruskov </v>
      </c>
      <c r="G91" s="29"/>
      <c r="H91" s="29"/>
      <c r="I91" s="24" t="s">
        <v>29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5" customHeight="1" x14ac:dyDescent="0.25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4" customHeight="1" x14ac:dyDescent="0.25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5">
      <c r="A94" s="29"/>
      <c r="B94" s="30"/>
      <c r="C94" s="108" t="s">
        <v>109</v>
      </c>
      <c r="D94" s="100"/>
      <c r="E94" s="100"/>
      <c r="F94" s="100"/>
      <c r="G94" s="100"/>
      <c r="H94" s="100"/>
      <c r="I94" s="100"/>
      <c r="J94" s="109" t="s">
        <v>110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4" customHeight="1" x14ac:dyDescent="0.25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5" customHeight="1" x14ac:dyDescent="0.25">
      <c r="A96" s="29"/>
      <c r="B96" s="30"/>
      <c r="C96" s="110" t="s">
        <v>111</v>
      </c>
      <c r="D96" s="29"/>
      <c r="E96" s="29"/>
      <c r="F96" s="29"/>
      <c r="G96" s="29"/>
      <c r="H96" s="29"/>
      <c r="I96" s="29"/>
      <c r="J96" s="68">
        <f>J133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112</v>
      </c>
    </row>
    <row r="97" spans="1:65" s="9" customFormat="1" ht="25" customHeight="1" x14ac:dyDescent="0.25">
      <c r="B97" s="111"/>
      <c r="D97" s="112" t="s">
        <v>113</v>
      </c>
      <c r="E97" s="113"/>
      <c r="F97" s="113"/>
      <c r="G97" s="113"/>
      <c r="H97" s="113"/>
      <c r="I97" s="113"/>
      <c r="J97" s="114">
        <f>J134</f>
        <v>0</v>
      </c>
      <c r="L97" s="111"/>
    </row>
    <row r="98" spans="1:65" s="10" customFormat="1" ht="19.95" customHeight="1" x14ac:dyDescent="0.25">
      <c r="B98" s="115"/>
      <c r="D98" s="116" t="s">
        <v>114</v>
      </c>
      <c r="E98" s="117"/>
      <c r="F98" s="117"/>
      <c r="G98" s="117"/>
      <c r="H98" s="117"/>
      <c r="I98" s="117"/>
      <c r="J98" s="118">
        <f>J135</f>
        <v>0</v>
      </c>
      <c r="L98" s="115"/>
    </row>
    <row r="99" spans="1:65" s="10" customFormat="1" ht="19.95" customHeight="1" x14ac:dyDescent="0.25">
      <c r="B99" s="115"/>
      <c r="D99" s="116" t="s">
        <v>115</v>
      </c>
      <c r="E99" s="117"/>
      <c r="F99" s="117"/>
      <c r="G99" s="117"/>
      <c r="H99" s="117"/>
      <c r="I99" s="117"/>
      <c r="J99" s="118">
        <f>J147</f>
        <v>0</v>
      </c>
      <c r="L99" s="115"/>
    </row>
    <row r="100" spans="1:65" s="10" customFormat="1" ht="19.95" customHeight="1" x14ac:dyDescent="0.25">
      <c r="B100" s="115"/>
      <c r="D100" s="116" t="s">
        <v>117</v>
      </c>
      <c r="E100" s="117"/>
      <c r="F100" s="117"/>
      <c r="G100" s="117"/>
      <c r="H100" s="117"/>
      <c r="I100" s="117"/>
      <c r="J100" s="118">
        <f>J149</f>
        <v>0</v>
      </c>
      <c r="L100" s="115"/>
    </row>
    <row r="101" spans="1:65" s="10" customFormat="1" ht="19.95" customHeight="1" x14ac:dyDescent="0.25">
      <c r="B101" s="115"/>
      <c r="D101" s="116" t="s">
        <v>438</v>
      </c>
      <c r="E101" s="117"/>
      <c r="F101" s="117"/>
      <c r="G101" s="117"/>
      <c r="H101" s="117"/>
      <c r="I101" s="117"/>
      <c r="J101" s="118">
        <f>J152</f>
        <v>0</v>
      </c>
      <c r="L101" s="115"/>
    </row>
    <row r="102" spans="1:65" s="10" customFormat="1" ht="19.95" customHeight="1" x14ac:dyDescent="0.25">
      <c r="B102" s="115"/>
      <c r="D102" s="116" t="s">
        <v>119</v>
      </c>
      <c r="E102" s="117"/>
      <c r="F102" s="117"/>
      <c r="G102" s="117"/>
      <c r="H102" s="117"/>
      <c r="I102" s="117"/>
      <c r="J102" s="118">
        <f>J157</f>
        <v>0</v>
      </c>
      <c r="L102" s="115"/>
    </row>
    <row r="103" spans="1:65" s="10" customFormat="1" ht="19.95" customHeight="1" x14ac:dyDescent="0.25">
      <c r="B103" s="115"/>
      <c r="D103" s="116" t="s">
        <v>120</v>
      </c>
      <c r="E103" s="117"/>
      <c r="F103" s="117"/>
      <c r="G103" s="117"/>
      <c r="H103" s="117"/>
      <c r="I103" s="117"/>
      <c r="J103" s="118">
        <f>J162</f>
        <v>0</v>
      </c>
      <c r="L103" s="115"/>
    </row>
    <row r="104" spans="1:65" s="2" customFormat="1" ht="21.75" customHeight="1" x14ac:dyDescent="0.25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7" customHeight="1" x14ac:dyDescent="0.25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29.25" customHeight="1" x14ac:dyDescent="0.25">
      <c r="A106" s="29"/>
      <c r="B106" s="30"/>
      <c r="C106" s="110" t="s">
        <v>128</v>
      </c>
      <c r="D106" s="29"/>
      <c r="E106" s="29"/>
      <c r="F106" s="29"/>
      <c r="G106" s="29"/>
      <c r="H106" s="29"/>
      <c r="I106" s="29"/>
      <c r="J106" s="119">
        <f>ROUND(J107 + J108 + J109 + J110 + J111 + J112,2)</f>
        <v>0</v>
      </c>
      <c r="K106" s="29"/>
      <c r="L106" s="39"/>
      <c r="N106" s="120" t="s">
        <v>39</v>
      </c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18" customHeight="1" x14ac:dyDescent="0.25">
      <c r="A107" s="29"/>
      <c r="B107" s="121"/>
      <c r="C107" s="122"/>
      <c r="D107" s="226" t="s">
        <v>129</v>
      </c>
      <c r="E107" s="227"/>
      <c r="F107" s="227"/>
      <c r="G107" s="122"/>
      <c r="H107" s="122"/>
      <c r="I107" s="122"/>
      <c r="J107" s="124">
        <v>0</v>
      </c>
      <c r="K107" s="122"/>
      <c r="L107" s="125"/>
      <c r="M107" s="126"/>
      <c r="N107" s="127" t="s">
        <v>41</v>
      </c>
      <c r="O107" s="126"/>
      <c r="P107" s="126"/>
      <c r="Q107" s="126"/>
      <c r="R107" s="126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8" t="s">
        <v>130</v>
      </c>
      <c r="AZ107" s="126"/>
      <c r="BA107" s="126"/>
      <c r="BB107" s="126"/>
      <c r="BC107" s="126"/>
      <c r="BD107" s="126"/>
      <c r="BE107" s="129">
        <f t="shared" ref="BE107:BE112" si="0">IF(N107="základná",J107,0)</f>
        <v>0</v>
      </c>
      <c r="BF107" s="129">
        <f t="shared" ref="BF107:BF112" si="1">IF(N107="znížená",J107,0)</f>
        <v>0</v>
      </c>
      <c r="BG107" s="129">
        <f t="shared" ref="BG107:BG112" si="2">IF(N107="zákl. prenesená",J107,0)</f>
        <v>0</v>
      </c>
      <c r="BH107" s="129">
        <f t="shared" ref="BH107:BH112" si="3">IF(N107="zníž. prenesená",J107,0)</f>
        <v>0</v>
      </c>
      <c r="BI107" s="129">
        <f t="shared" ref="BI107:BI112" si="4">IF(N107="nulová",J107,0)</f>
        <v>0</v>
      </c>
      <c r="BJ107" s="128" t="s">
        <v>131</v>
      </c>
      <c r="BK107" s="126"/>
      <c r="BL107" s="126"/>
      <c r="BM107" s="126"/>
    </row>
    <row r="108" spans="1:65" s="2" customFormat="1" ht="18" customHeight="1" x14ac:dyDescent="0.25">
      <c r="A108" s="29"/>
      <c r="B108" s="121"/>
      <c r="C108" s="122"/>
      <c r="D108" s="226" t="s">
        <v>132</v>
      </c>
      <c r="E108" s="227"/>
      <c r="F108" s="227"/>
      <c r="G108" s="122"/>
      <c r="H108" s="122"/>
      <c r="I108" s="122"/>
      <c r="J108" s="124">
        <v>0</v>
      </c>
      <c r="K108" s="122"/>
      <c r="L108" s="125"/>
      <c r="M108" s="126"/>
      <c r="N108" s="127" t="s">
        <v>41</v>
      </c>
      <c r="O108" s="126"/>
      <c r="P108" s="126"/>
      <c r="Q108" s="126"/>
      <c r="R108" s="126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8" t="s">
        <v>130</v>
      </c>
      <c r="AZ108" s="126"/>
      <c r="BA108" s="126"/>
      <c r="BB108" s="126"/>
      <c r="BC108" s="126"/>
      <c r="BD108" s="126"/>
      <c r="BE108" s="129">
        <f t="shared" si="0"/>
        <v>0</v>
      </c>
      <c r="BF108" s="129">
        <f t="shared" si="1"/>
        <v>0</v>
      </c>
      <c r="BG108" s="129">
        <f t="shared" si="2"/>
        <v>0</v>
      </c>
      <c r="BH108" s="129">
        <f t="shared" si="3"/>
        <v>0</v>
      </c>
      <c r="BI108" s="129">
        <f t="shared" si="4"/>
        <v>0</v>
      </c>
      <c r="BJ108" s="128" t="s">
        <v>131</v>
      </c>
      <c r="BK108" s="126"/>
      <c r="BL108" s="126"/>
      <c r="BM108" s="126"/>
    </row>
    <row r="109" spans="1:65" s="2" customFormat="1" ht="18" customHeight="1" x14ac:dyDescent="0.25">
      <c r="A109" s="29"/>
      <c r="B109" s="121"/>
      <c r="C109" s="122"/>
      <c r="D109" s="226" t="s">
        <v>133</v>
      </c>
      <c r="E109" s="227"/>
      <c r="F109" s="227"/>
      <c r="G109" s="122"/>
      <c r="H109" s="122"/>
      <c r="I109" s="122"/>
      <c r="J109" s="124">
        <v>0</v>
      </c>
      <c r="K109" s="122"/>
      <c r="L109" s="125"/>
      <c r="M109" s="126"/>
      <c r="N109" s="127" t="s">
        <v>41</v>
      </c>
      <c r="O109" s="126"/>
      <c r="P109" s="126"/>
      <c r="Q109" s="126"/>
      <c r="R109" s="126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8" t="s">
        <v>130</v>
      </c>
      <c r="AZ109" s="126"/>
      <c r="BA109" s="126"/>
      <c r="BB109" s="126"/>
      <c r="BC109" s="126"/>
      <c r="BD109" s="126"/>
      <c r="BE109" s="129">
        <f t="shared" si="0"/>
        <v>0</v>
      </c>
      <c r="BF109" s="129">
        <f t="shared" si="1"/>
        <v>0</v>
      </c>
      <c r="BG109" s="129">
        <f t="shared" si="2"/>
        <v>0</v>
      </c>
      <c r="BH109" s="129">
        <f t="shared" si="3"/>
        <v>0</v>
      </c>
      <c r="BI109" s="129">
        <f t="shared" si="4"/>
        <v>0</v>
      </c>
      <c r="BJ109" s="128" t="s">
        <v>131</v>
      </c>
      <c r="BK109" s="126"/>
      <c r="BL109" s="126"/>
      <c r="BM109" s="126"/>
    </row>
    <row r="110" spans="1:65" s="2" customFormat="1" ht="18" customHeight="1" x14ac:dyDescent="0.25">
      <c r="A110" s="29"/>
      <c r="B110" s="121"/>
      <c r="C110" s="122"/>
      <c r="D110" s="226" t="s">
        <v>134</v>
      </c>
      <c r="E110" s="227"/>
      <c r="F110" s="227"/>
      <c r="G110" s="122"/>
      <c r="H110" s="122"/>
      <c r="I110" s="122"/>
      <c r="J110" s="124">
        <v>0</v>
      </c>
      <c r="K110" s="122"/>
      <c r="L110" s="125"/>
      <c r="M110" s="126"/>
      <c r="N110" s="127" t="s">
        <v>41</v>
      </c>
      <c r="O110" s="126"/>
      <c r="P110" s="126"/>
      <c r="Q110" s="126"/>
      <c r="R110" s="126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8" t="s">
        <v>130</v>
      </c>
      <c r="AZ110" s="126"/>
      <c r="BA110" s="126"/>
      <c r="BB110" s="126"/>
      <c r="BC110" s="126"/>
      <c r="BD110" s="126"/>
      <c r="BE110" s="129">
        <f t="shared" si="0"/>
        <v>0</v>
      </c>
      <c r="BF110" s="129">
        <f t="shared" si="1"/>
        <v>0</v>
      </c>
      <c r="BG110" s="129">
        <f t="shared" si="2"/>
        <v>0</v>
      </c>
      <c r="BH110" s="129">
        <f t="shared" si="3"/>
        <v>0</v>
      </c>
      <c r="BI110" s="129">
        <f t="shared" si="4"/>
        <v>0</v>
      </c>
      <c r="BJ110" s="128" t="s">
        <v>131</v>
      </c>
      <c r="BK110" s="126"/>
      <c r="BL110" s="126"/>
      <c r="BM110" s="126"/>
    </row>
    <row r="111" spans="1:65" s="2" customFormat="1" ht="18" customHeight="1" x14ac:dyDescent="0.25">
      <c r="A111" s="29"/>
      <c r="B111" s="121"/>
      <c r="C111" s="122"/>
      <c r="D111" s="226" t="s">
        <v>135</v>
      </c>
      <c r="E111" s="227"/>
      <c r="F111" s="227"/>
      <c r="G111" s="122"/>
      <c r="H111" s="122"/>
      <c r="I111" s="122"/>
      <c r="J111" s="124">
        <v>0</v>
      </c>
      <c r="K111" s="122"/>
      <c r="L111" s="125"/>
      <c r="M111" s="126"/>
      <c r="N111" s="127" t="s">
        <v>41</v>
      </c>
      <c r="O111" s="126"/>
      <c r="P111" s="126"/>
      <c r="Q111" s="126"/>
      <c r="R111" s="126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8" t="s">
        <v>130</v>
      </c>
      <c r="AZ111" s="126"/>
      <c r="BA111" s="126"/>
      <c r="BB111" s="126"/>
      <c r="BC111" s="126"/>
      <c r="BD111" s="126"/>
      <c r="BE111" s="129">
        <f t="shared" si="0"/>
        <v>0</v>
      </c>
      <c r="BF111" s="129">
        <f t="shared" si="1"/>
        <v>0</v>
      </c>
      <c r="BG111" s="129">
        <f t="shared" si="2"/>
        <v>0</v>
      </c>
      <c r="BH111" s="129">
        <f t="shared" si="3"/>
        <v>0</v>
      </c>
      <c r="BI111" s="129">
        <f t="shared" si="4"/>
        <v>0</v>
      </c>
      <c r="BJ111" s="128" t="s">
        <v>131</v>
      </c>
      <c r="BK111" s="126"/>
      <c r="BL111" s="126"/>
      <c r="BM111" s="126"/>
    </row>
    <row r="112" spans="1:65" s="2" customFormat="1" ht="18" customHeight="1" x14ac:dyDescent="0.25">
      <c r="A112" s="29"/>
      <c r="B112" s="121"/>
      <c r="C112" s="122"/>
      <c r="D112" s="123" t="s">
        <v>136</v>
      </c>
      <c r="E112" s="122"/>
      <c r="F112" s="122"/>
      <c r="G112" s="122"/>
      <c r="H112" s="122"/>
      <c r="I112" s="122"/>
      <c r="J112" s="124">
        <f>ROUND(J30*T112,2)</f>
        <v>0</v>
      </c>
      <c r="K112" s="122"/>
      <c r="L112" s="125"/>
      <c r="M112" s="126"/>
      <c r="N112" s="127" t="s">
        <v>41</v>
      </c>
      <c r="O112" s="126"/>
      <c r="P112" s="126"/>
      <c r="Q112" s="126"/>
      <c r="R112" s="126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8" t="s">
        <v>137</v>
      </c>
      <c r="AZ112" s="126"/>
      <c r="BA112" s="126"/>
      <c r="BB112" s="126"/>
      <c r="BC112" s="126"/>
      <c r="BD112" s="126"/>
      <c r="BE112" s="129">
        <f t="shared" si="0"/>
        <v>0</v>
      </c>
      <c r="BF112" s="129">
        <f t="shared" si="1"/>
        <v>0</v>
      </c>
      <c r="BG112" s="129">
        <f t="shared" si="2"/>
        <v>0</v>
      </c>
      <c r="BH112" s="129">
        <f t="shared" si="3"/>
        <v>0</v>
      </c>
      <c r="BI112" s="129">
        <f t="shared" si="4"/>
        <v>0</v>
      </c>
      <c r="BJ112" s="128" t="s">
        <v>131</v>
      </c>
      <c r="BK112" s="126"/>
      <c r="BL112" s="126"/>
      <c r="BM112" s="126"/>
    </row>
    <row r="113" spans="1:31" s="2" customFormat="1" x14ac:dyDescent="0.25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29.25" customHeight="1" x14ac:dyDescent="0.25">
      <c r="A114" s="29"/>
      <c r="B114" s="30"/>
      <c r="C114" s="130" t="s">
        <v>138</v>
      </c>
      <c r="D114" s="100"/>
      <c r="E114" s="100"/>
      <c r="F114" s="100"/>
      <c r="G114" s="100"/>
      <c r="H114" s="100"/>
      <c r="I114" s="100"/>
      <c r="J114" s="131">
        <f>ROUND(J96+J106,2)</f>
        <v>0</v>
      </c>
      <c r="K114" s="100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7" customHeight="1" x14ac:dyDescent="0.25">
      <c r="A115" s="29"/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9" spans="1:31" s="2" customFormat="1" ht="7" customHeight="1" x14ac:dyDescent="0.25">
      <c r="A119" s="29"/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5" customHeight="1" x14ac:dyDescent="0.25">
      <c r="A120" s="29"/>
      <c r="B120" s="30"/>
      <c r="C120" s="18" t="s">
        <v>139</v>
      </c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7" customHeight="1" x14ac:dyDescent="0.25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 x14ac:dyDescent="0.25">
      <c r="A122" s="29"/>
      <c r="B122" s="30"/>
      <c r="C122" s="24" t="s">
        <v>14</v>
      </c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 x14ac:dyDescent="0.25">
      <c r="A123" s="29"/>
      <c r="B123" s="30"/>
      <c r="C123" s="29"/>
      <c r="D123" s="29"/>
      <c r="E123" s="228" t="str">
        <f>E7</f>
        <v>Areál na spracovanie biologickeho odpadu</v>
      </c>
      <c r="F123" s="229"/>
      <c r="G123" s="229"/>
      <c r="H123" s="2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 x14ac:dyDescent="0.25">
      <c r="A124" s="29"/>
      <c r="B124" s="30"/>
      <c r="C124" s="24" t="s">
        <v>104</v>
      </c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6.5" customHeight="1" x14ac:dyDescent="0.25">
      <c r="A125" s="29"/>
      <c r="B125" s="30"/>
      <c r="C125" s="29"/>
      <c r="D125" s="29"/>
      <c r="E125" s="217" t="str">
        <f>E9</f>
        <v xml:space="preserve">03 - SO 03 Spevnená plocha </v>
      </c>
      <c r="F125" s="230"/>
      <c r="G125" s="230"/>
      <c r="H125" s="230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7" customHeight="1" x14ac:dyDescent="0.25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 x14ac:dyDescent="0.25">
      <c r="A127" s="29"/>
      <c r="B127" s="30"/>
      <c r="C127" s="24" t="s">
        <v>18</v>
      </c>
      <c r="D127" s="29"/>
      <c r="E127" s="29"/>
      <c r="F127" s="22" t="str">
        <f>F12</f>
        <v xml:space="preserve">Nový Ruskov </v>
      </c>
      <c r="G127" s="29"/>
      <c r="H127" s="29"/>
      <c r="I127" s="24" t="s">
        <v>20</v>
      </c>
      <c r="J127" s="52" t="str">
        <f>IF(J12="","",J12)</f>
        <v>25. 11. 2019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7" customHeight="1" x14ac:dyDescent="0.25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5" customHeight="1" x14ac:dyDescent="0.25">
      <c r="A129" s="29"/>
      <c r="B129" s="30"/>
      <c r="C129" s="24" t="s">
        <v>22</v>
      </c>
      <c r="D129" s="29"/>
      <c r="E129" s="29"/>
      <c r="F129" s="22" t="str">
        <f>E15</f>
        <v xml:space="preserve">WASTER, s.r.o.  Nový Ruskov </v>
      </c>
      <c r="G129" s="29"/>
      <c r="H129" s="29"/>
      <c r="I129" s="24" t="s">
        <v>29</v>
      </c>
      <c r="J129" s="27" t="str">
        <f>E21</f>
        <v xml:space="preserve"> </v>
      </c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25" customHeight="1" x14ac:dyDescent="0.25">
      <c r="A130" s="29"/>
      <c r="B130" s="30"/>
      <c r="C130" s="24" t="s">
        <v>27</v>
      </c>
      <c r="D130" s="29"/>
      <c r="E130" s="29"/>
      <c r="F130" s="22" t="str">
        <f>IF(E18="","",E18)</f>
        <v>Vyplň údaj</v>
      </c>
      <c r="G130" s="29"/>
      <c r="H130" s="29"/>
      <c r="I130" s="24" t="s">
        <v>33</v>
      </c>
      <c r="J130" s="27" t="str">
        <f>E24</f>
        <v xml:space="preserve"> 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0.4" customHeight="1" x14ac:dyDescent="0.25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11" customFormat="1" ht="29.25" customHeight="1" x14ac:dyDescent="0.25">
      <c r="A132" s="132"/>
      <c r="B132" s="133"/>
      <c r="C132" s="134" t="s">
        <v>140</v>
      </c>
      <c r="D132" s="135" t="s">
        <v>60</v>
      </c>
      <c r="E132" s="135" t="s">
        <v>56</v>
      </c>
      <c r="F132" s="135" t="s">
        <v>57</v>
      </c>
      <c r="G132" s="135" t="s">
        <v>141</v>
      </c>
      <c r="H132" s="135" t="s">
        <v>142</v>
      </c>
      <c r="I132" s="135" t="s">
        <v>143</v>
      </c>
      <c r="J132" s="136" t="s">
        <v>110</v>
      </c>
      <c r="K132" s="137" t="s">
        <v>144</v>
      </c>
      <c r="L132" s="138"/>
      <c r="M132" s="59" t="s">
        <v>1</v>
      </c>
      <c r="N132" s="60" t="s">
        <v>39</v>
      </c>
      <c r="O132" s="60" t="s">
        <v>145</v>
      </c>
      <c r="P132" s="60" t="s">
        <v>146</v>
      </c>
      <c r="Q132" s="60" t="s">
        <v>147</v>
      </c>
      <c r="R132" s="60" t="s">
        <v>148</v>
      </c>
      <c r="S132" s="60" t="s">
        <v>149</v>
      </c>
      <c r="T132" s="61" t="s">
        <v>150</v>
      </c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</row>
    <row r="133" spans="1:65" s="2" customFormat="1" ht="22.95" customHeight="1" x14ac:dyDescent="0.4">
      <c r="A133" s="29"/>
      <c r="B133" s="30"/>
      <c r="C133" s="66" t="s">
        <v>106</v>
      </c>
      <c r="D133" s="29"/>
      <c r="E133" s="29"/>
      <c r="F133" s="29"/>
      <c r="G133" s="29"/>
      <c r="H133" s="29"/>
      <c r="I133" s="29"/>
      <c r="J133" s="139">
        <f>BK133</f>
        <v>0</v>
      </c>
      <c r="K133" s="29"/>
      <c r="L133" s="30"/>
      <c r="M133" s="62"/>
      <c r="N133" s="53"/>
      <c r="O133" s="63"/>
      <c r="P133" s="140">
        <f>P134</f>
        <v>0</v>
      </c>
      <c r="Q133" s="63"/>
      <c r="R133" s="140">
        <f>R134</f>
        <v>5921.9151726999999</v>
      </c>
      <c r="S133" s="63"/>
      <c r="T133" s="141">
        <f>T134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74</v>
      </c>
      <c r="AU133" s="14" t="s">
        <v>112</v>
      </c>
      <c r="BK133" s="142">
        <f>BK134</f>
        <v>0</v>
      </c>
    </row>
    <row r="134" spans="1:65" s="12" customFormat="1" ht="25.95" customHeight="1" x14ac:dyDescent="0.35">
      <c r="B134" s="143"/>
      <c r="D134" s="144" t="s">
        <v>74</v>
      </c>
      <c r="E134" s="145" t="s">
        <v>151</v>
      </c>
      <c r="F134" s="145" t="s">
        <v>152</v>
      </c>
      <c r="I134" s="146"/>
      <c r="J134" s="147">
        <f>BK134</f>
        <v>0</v>
      </c>
      <c r="L134" s="143"/>
      <c r="M134" s="148"/>
      <c r="N134" s="149"/>
      <c r="O134" s="149"/>
      <c r="P134" s="150">
        <f>P135+P147+P149+P152+P157+P162</f>
        <v>0</v>
      </c>
      <c r="Q134" s="149"/>
      <c r="R134" s="150">
        <f>R135+R147+R149+R152+R157+R162</f>
        <v>5921.9151726999999</v>
      </c>
      <c r="S134" s="149"/>
      <c r="T134" s="151">
        <f>T135+T147+T149+T152+T157+T162</f>
        <v>0</v>
      </c>
      <c r="AR134" s="144" t="s">
        <v>83</v>
      </c>
      <c r="AT134" s="152" t="s">
        <v>74</v>
      </c>
      <c r="AU134" s="152" t="s">
        <v>75</v>
      </c>
      <c r="AY134" s="144" t="s">
        <v>153</v>
      </c>
      <c r="BK134" s="153">
        <f>BK135+BK147+BK149+BK152+BK157+BK162</f>
        <v>0</v>
      </c>
    </row>
    <row r="135" spans="1:65" s="12" customFormat="1" ht="22.95" customHeight="1" x14ac:dyDescent="0.3">
      <c r="B135" s="143"/>
      <c r="D135" s="144" t="s">
        <v>74</v>
      </c>
      <c r="E135" s="154" t="s">
        <v>83</v>
      </c>
      <c r="F135" s="154" t="s">
        <v>154</v>
      </c>
      <c r="I135" s="146"/>
      <c r="J135" s="155">
        <f>BK135</f>
        <v>0</v>
      </c>
      <c r="L135" s="143"/>
      <c r="M135" s="148"/>
      <c r="N135" s="149"/>
      <c r="O135" s="149"/>
      <c r="P135" s="150">
        <f>SUM(P136:P146)</f>
        <v>0</v>
      </c>
      <c r="Q135" s="149"/>
      <c r="R135" s="150">
        <f>SUM(R136:R146)</f>
        <v>201.309425</v>
      </c>
      <c r="S135" s="149"/>
      <c r="T135" s="151">
        <f>SUM(T136:T146)</f>
        <v>0</v>
      </c>
      <c r="AR135" s="144" t="s">
        <v>83</v>
      </c>
      <c r="AT135" s="152" t="s">
        <v>74</v>
      </c>
      <c r="AU135" s="152" t="s">
        <v>83</v>
      </c>
      <c r="AY135" s="144" t="s">
        <v>153</v>
      </c>
      <c r="BK135" s="153">
        <f>SUM(BK136:BK146)</f>
        <v>0</v>
      </c>
    </row>
    <row r="136" spans="1:65" s="2" customFormat="1" ht="21.75" customHeight="1" x14ac:dyDescent="0.25">
      <c r="A136" s="29"/>
      <c r="B136" s="121"/>
      <c r="C136" s="156" t="s">
        <v>83</v>
      </c>
      <c r="D136" s="156" t="s">
        <v>155</v>
      </c>
      <c r="E136" s="157"/>
      <c r="F136" s="158" t="s">
        <v>1129</v>
      </c>
      <c r="G136" s="159" t="s">
        <v>157</v>
      </c>
      <c r="H136" s="160">
        <v>3399.48</v>
      </c>
      <c r="I136" s="161"/>
      <c r="J136" s="160">
        <f t="shared" ref="J136:J146" si="5">ROUND(I136*H136,3)</f>
        <v>0</v>
      </c>
      <c r="K136" s="162"/>
      <c r="L136" s="30"/>
      <c r="M136" s="163" t="s">
        <v>1</v>
      </c>
      <c r="N136" s="164" t="s">
        <v>41</v>
      </c>
      <c r="O136" s="55"/>
      <c r="P136" s="165">
        <f t="shared" ref="P136:P146" si="6">O136*H136</f>
        <v>0</v>
      </c>
      <c r="Q136" s="165">
        <v>0</v>
      </c>
      <c r="R136" s="165">
        <f t="shared" ref="R136:R146" si="7">Q136*H136</f>
        <v>0</v>
      </c>
      <c r="S136" s="165">
        <v>0</v>
      </c>
      <c r="T136" s="166">
        <f t="shared" ref="T136:T146" si="8"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7" t="s">
        <v>158</v>
      </c>
      <c r="AT136" s="167" t="s">
        <v>155</v>
      </c>
      <c r="AU136" s="167" t="s">
        <v>131</v>
      </c>
      <c r="AY136" s="14" t="s">
        <v>153</v>
      </c>
      <c r="BE136" s="168">
        <f t="shared" ref="BE136:BE146" si="9">IF(N136="základná",J136,0)</f>
        <v>0</v>
      </c>
      <c r="BF136" s="168">
        <f t="shared" ref="BF136:BF146" si="10">IF(N136="znížená",J136,0)</f>
        <v>0</v>
      </c>
      <c r="BG136" s="168">
        <f t="shared" ref="BG136:BG146" si="11">IF(N136="zákl. prenesená",J136,0)</f>
        <v>0</v>
      </c>
      <c r="BH136" s="168">
        <f t="shared" ref="BH136:BH146" si="12">IF(N136="zníž. prenesená",J136,0)</f>
        <v>0</v>
      </c>
      <c r="BI136" s="168">
        <f t="shared" ref="BI136:BI146" si="13">IF(N136="nulová",J136,0)</f>
        <v>0</v>
      </c>
      <c r="BJ136" s="14" t="s">
        <v>131</v>
      </c>
      <c r="BK136" s="169">
        <f t="shared" ref="BK136:BK146" si="14">ROUND(I136*H136,3)</f>
        <v>0</v>
      </c>
      <c r="BL136" s="14" t="s">
        <v>158</v>
      </c>
      <c r="BM136" s="167" t="s">
        <v>1130</v>
      </c>
    </row>
    <row r="137" spans="1:65" s="2" customFormat="1" ht="21.75" customHeight="1" x14ac:dyDescent="0.25">
      <c r="A137" s="29"/>
      <c r="B137" s="121"/>
      <c r="C137" s="156" t="s">
        <v>131</v>
      </c>
      <c r="D137" s="156" t="s">
        <v>155</v>
      </c>
      <c r="E137" s="157"/>
      <c r="F137" s="158" t="s">
        <v>455</v>
      </c>
      <c r="G137" s="159" t="s">
        <v>157</v>
      </c>
      <c r="H137" s="160">
        <v>3399.48</v>
      </c>
      <c r="I137" s="161"/>
      <c r="J137" s="160">
        <f t="shared" si="5"/>
        <v>0</v>
      </c>
      <c r="K137" s="162"/>
      <c r="L137" s="30"/>
      <c r="M137" s="163" t="s">
        <v>1</v>
      </c>
      <c r="N137" s="164" t="s">
        <v>41</v>
      </c>
      <c r="O137" s="55"/>
      <c r="P137" s="165">
        <f t="shared" si="6"/>
        <v>0</v>
      </c>
      <c r="Q137" s="165">
        <v>0</v>
      </c>
      <c r="R137" s="165">
        <f t="shared" si="7"/>
        <v>0</v>
      </c>
      <c r="S137" s="165">
        <v>0</v>
      </c>
      <c r="T137" s="166">
        <f t="shared" si="8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7" t="s">
        <v>158</v>
      </c>
      <c r="AT137" s="167" t="s">
        <v>155</v>
      </c>
      <c r="AU137" s="167" t="s">
        <v>131</v>
      </c>
      <c r="AY137" s="14" t="s">
        <v>153</v>
      </c>
      <c r="BE137" s="168">
        <f t="shared" si="9"/>
        <v>0</v>
      </c>
      <c r="BF137" s="168">
        <f t="shared" si="10"/>
        <v>0</v>
      </c>
      <c r="BG137" s="168">
        <f t="shared" si="11"/>
        <v>0</v>
      </c>
      <c r="BH137" s="168">
        <f t="shared" si="12"/>
        <v>0</v>
      </c>
      <c r="BI137" s="168">
        <f t="shared" si="13"/>
        <v>0</v>
      </c>
      <c r="BJ137" s="14" t="s">
        <v>131</v>
      </c>
      <c r="BK137" s="169">
        <f t="shared" si="14"/>
        <v>0</v>
      </c>
      <c r="BL137" s="14" t="s">
        <v>158</v>
      </c>
      <c r="BM137" s="167" t="s">
        <v>1131</v>
      </c>
    </row>
    <row r="138" spans="1:65" s="2" customFormat="1" ht="33" customHeight="1" x14ac:dyDescent="0.25">
      <c r="A138" s="29"/>
      <c r="B138" s="121"/>
      <c r="C138" s="156" t="s">
        <v>162</v>
      </c>
      <c r="D138" s="156" t="s">
        <v>155</v>
      </c>
      <c r="E138" s="157"/>
      <c r="F138" s="158" t="s">
        <v>1132</v>
      </c>
      <c r="G138" s="159" t="s">
        <v>157</v>
      </c>
      <c r="H138" s="160">
        <v>3399.48</v>
      </c>
      <c r="I138" s="161"/>
      <c r="J138" s="160">
        <f t="shared" si="5"/>
        <v>0</v>
      </c>
      <c r="K138" s="162"/>
      <c r="L138" s="30"/>
      <c r="M138" s="163" t="s">
        <v>1</v>
      </c>
      <c r="N138" s="164" t="s">
        <v>41</v>
      </c>
      <c r="O138" s="55"/>
      <c r="P138" s="165">
        <f t="shared" si="6"/>
        <v>0</v>
      </c>
      <c r="Q138" s="165">
        <v>0</v>
      </c>
      <c r="R138" s="165">
        <f t="shared" si="7"/>
        <v>0</v>
      </c>
      <c r="S138" s="165">
        <v>0</v>
      </c>
      <c r="T138" s="166">
        <f t="shared" si="8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7" t="s">
        <v>158</v>
      </c>
      <c r="AT138" s="167" t="s">
        <v>155</v>
      </c>
      <c r="AU138" s="167" t="s">
        <v>131</v>
      </c>
      <c r="AY138" s="14" t="s">
        <v>153</v>
      </c>
      <c r="BE138" s="168">
        <f t="shared" si="9"/>
        <v>0</v>
      </c>
      <c r="BF138" s="168">
        <f t="shared" si="10"/>
        <v>0</v>
      </c>
      <c r="BG138" s="168">
        <f t="shared" si="11"/>
        <v>0</v>
      </c>
      <c r="BH138" s="168">
        <f t="shared" si="12"/>
        <v>0</v>
      </c>
      <c r="BI138" s="168">
        <f t="shared" si="13"/>
        <v>0</v>
      </c>
      <c r="BJ138" s="14" t="s">
        <v>131</v>
      </c>
      <c r="BK138" s="169">
        <f t="shared" si="14"/>
        <v>0</v>
      </c>
      <c r="BL138" s="14" t="s">
        <v>158</v>
      </c>
      <c r="BM138" s="167" t="s">
        <v>1133</v>
      </c>
    </row>
    <row r="139" spans="1:65" s="2" customFormat="1" ht="21.75" customHeight="1" x14ac:dyDescent="0.25">
      <c r="A139" s="29"/>
      <c r="B139" s="121"/>
      <c r="C139" s="156" t="s">
        <v>158</v>
      </c>
      <c r="D139" s="156" t="s">
        <v>155</v>
      </c>
      <c r="E139" s="157"/>
      <c r="F139" s="158" t="s">
        <v>1134</v>
      </c>
      <c r="G139" s="159" t="s">
        <v>157</v>
      </c>
      <c r="H139" s="160">
        <v>3399.48</v>
      </c>
      <c r="I139" s="161"/>
      <c r="J139" s="160">
        <f t="shared" si="5"/>
        <v>0</v>
      </c>
      <c r="K139" s="162"/>
      <c r="L139" s="30"/>
      <c r="M139" s="163" t="s">
        <v>1</v>
      </c>
      <c r="N139" s="164" t="s">
        <v>41</v>
      </c>
      <c r="O139" s="55"/>
      <c r="P139" s="165">
        <f t="shared" si="6"/>
        <v>0</v>
      </c>
      <c r="Q139" s="165">
        <v>0</v>
      </c>
      <c r="R139" s="165">
        <f t="shared" si="7"/>
        <v>0</v>
      </c>
      <c r="S139" s="165">
        <v>0</v>
      </c>
      <c r="T139" s="166">
        <f t="shared" si="8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7" t="s">
        <v>158</v>
      </c>
      <c r="AT139" s="167" t="s">
        <v>155</v>
      </c>
      <c r="AU139" s="167" t="s">
        <v>131</v>
      </c>
      <c r="AY139" s="14" t="s">
        <v>153</v>
      </c>
      <c r="BE139" s="168">
        <f t="shared" si="9"/>
        <v>0</v>
      </c>
      <c r="BF139" s="168">
        <f t="shared" si="10"/>
        <v>0</v>
      </c>
      <c r="BG139" s="168">
        <f t="shared" si="11"/>
        <v>0</v>
      </c>
      <c r="BH139" s="168">
        <f t="shared" si="12"/>
        <v>0</v>
      </c>
      <c r="BI139" s="168">
        <f t="shared" si="13"/>
        <v>0</v>
      </c>
      <c r="BJ139" s="14" t="s">
        <v>131</v>
      </c>
      <c r="BK139" s="169">
        <f t="shared" si="14"/>
        <v>0</v>
      </c>
      <c r="BL139" s="14" t="s">
        <v>158</v>
      </c>
      <c r="BM139" s="167" t="s">
        <v>1135</v>
      </c>
    </row>
    <row r="140" spans="1:65" s="2" customFormat="1" ht="21.75" customHeight="1" x14ac:dyDescent="0.25">
      <c r="A140" s="29"/>
      <c r="B140" s="121"/>
      <c r="C140" s="156" t="s">
        <v>167</v>
      </c>
      <c r="D140" s="156" t="s">
        <v>155</v>
      </c>
      <c r="E140" s="157"/>
      <c r="F140" s="158" t="s">
        <v>1136</v>
      </c>
      <c r="G140" s="159" t="s">
        <v>157</v>
      </c>
      <c r="H140" s="160">
        <v>3399.48</v>
      </c>
      <c r="I140" s="161"/>
      <c r="J140" s="160">
        <f t="shared" si="5"/>
        <v>0</v>
      </c>
      <c r="K140" s="162"/>
      <c r="L140" s="30"/>
      <c r="M140" s="163" t="s">
        <v>1</v>
      </c>
      <c r="N140" s="164" t="s">
        <v>41</v>
      </c>
      <c r="O140" s="55"/>
      <c r="P140" s="165">
        <f t="shared" si="6"/>
        <v>0</v>
      </c>
      <c r="Q140" s="165">
        <v>0</v>
      </c>
      <c r="R140" s="165">
        <f t="shared" si="7"/>
        <v>0</v>
      </c>
      <c r="S140" s="165">
        <v>0</v>
      </c>
      <c r="T140" s="166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7" t="s">
        <v>158</v>
      </c>
      <c r="AT140" s="167" t="s">
        <v>155</v>
      </c>
      <c r="AU140" s="167" t="s">
        <v>131</v>
      </c>
      <c r="AY140" s="14" t="s">
        <v>153</v>
      </c>
      <c r="BE140" s="168">
        <f t="shared" si="9"/>
        <v>0</v>
      </c>
      <c r="BF140" s="168">
        <f t="shared" si="10"/>
        <v>0</v>
      </c>
      <c r="BG140" s="168">
        <f t="shared" si="11"/>
        <v>0</v>
      </c>
      <c r="BH140" s="168">
        <f t="shared" si="12"/>
        <v>0</v>
      </c>
      <c r="BI140" s="168">
        <f t="shared" si="13"/>
        <v>0</v>
      </c>
      <c r="BJ140" s="14" t="s">
        <v>131</v>
      </c>
      <c r="BK140" s="169">
        <f t="shared" si="14"/>
        <v>0</v>
      </c>
      <c r="BL140" s="14" t="s">
        <v>158</v>
      </c>
      <c r="BM140" s="167" t="s">
        <v>1137</v>
      </c>
    </row>
    <row r="141" spans="1:65" s="2" customFormat="1" ht="21.75" customHeight="1" x14ac:dyDescent="0.25">
      <c r="A141" s="29"/>
      <c r="B141" s="121"/>
      <c r="C141" s="156" t="s">
        <v>170</v>
      </c>
      <c r="D141" s="156" t="s">
        <v>155</v>
      </c>
      <c r="E141" s="157"/>
      <c r="F141" s="158" t="s">
        <v>1138</v>
      </c>
      <c r="G141" s="159" t="s">
        <v>185</v>
      </c>
      <c r="H141" s="160">
        <v>305</v>
      </c>
      <c r="I141" s="161"/>
      <c r="J141" s="160">
        <f t="shared" si="5"/>
        <v>0</v>
      </c>
      <c r="K141" s="162"/>
      <c r="L141" s="30"/>
      <c r="M141" s="163" t="s">
        <v>1</v>
      </c>
      <c r="N141" s="164" t="s">
        <v>41</v>
      </c>
      <c r="O141" s="55"/>
      <c r="P141" s="165">
        <f t="shared" si="6"/>
        <v>0</v>
      </c>
      <c r="Q141" s="165">
        <v>0</v>
      </c>
      <c r="R141" s="165">
        <f t="shared" si="7"/>
        <v>0</v>
      </c>
      <c r="S141" s="165">
        <v>0</v>
      </c>
      <c r="T141" s="166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7" t="s">
        <v>158</v>
      </c>
      <c r="AT141" s="167" t="s">
        <v>155</v>
      </c>
      <c r="AU141" s="167" t="s">
        <v>131</v>
      </c>
      <c r="AY141" s="14" t="s">
        <v>153</v>
      </c>
      <c r="BE141" s="168">
        <f t="shared" si="9"/>
        <v>0</v>
      </c>
      <c r="BF141" s="168">
        <f t="shared" si="10"/>
        <v>0</v>
      </c>
      <c r="BG141" s="168">
        <f t="shared" si="11"/>
        <v>0</v>
      </c>
      <c r="BH141" s="168">
        <f t="shared" si="12"/>
        <v>0</v>
      </c>
      <c r="BI141" s="168">
        <f t="shared" si="13"/>
        <v>0</v>
      </c>
      <c r="BJ141" s="14" t="s">
        <v>131</v>
      </c>
      <c r="BK141" s="169">
        <f t="shared" si="14"/>
        <v>0</v>
      </c>
      <c r="BL141" s="14" t="s">
        <v>158</v>
      </c>
      <c r="BM141" s="167" t="s">
        <v>1139</v>
      </c>
    </row>
    <row r="142" spans="1:65" s="2" customFormat="1" ht="16.5" customHeight="1" x14ac:dyDescent="0.25">
      <c r="A142" s="29"/>
      <c r="B142" s="121"/>
      <c r="C142" s="170" t="s">
        <v>173</v>
      </c>
      <c r="D142" s="170" t="s">
        <v>195</v>
      </c>
      <c r="E142" s="171"/>
      <c r="F142" s="172" t="s">
        <v>1140</v>
      </c>
      <c r="G142" s="173" t="s">
        <v>350</v>
      </c>
      <c r="H142" s="174">
        <v>9.4250000000000007</v>
      </c>
      <c r="I142" s="175"/>
      <c r="J142" s="174">
        <f t="shared" si="5"/>
        <v>0</v>
      </c>
      <c r="K142" s="176"/>
      <c r="L142" s="177"/>
      <c r="M142" s="178" t="s">
        <v>1</v>
      </c>
      <c r="N142" s="179" t="s">
        <v>41</v>
      </c>
      <c r="O142" s="55"/>
      <c r="P142" s="165">
        <f t="shared" si="6"/>
        <v>0</v>
      </c>
      <c r="Q142" s="165">
        <v>1E-3</v>
      </c>
      <c r="R142" s="165">
        <f t="shared" si="7"/>
        <v>9.4250000000000011E-3</v>
      </c>
      <c r="S142" s="165">
        <v>0</v>
      </c>
      <c r="T142" s="166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7" t="s">
        <v>176</v>
      </c>
      <c r="AT142" s="167" t="s">
        <v>195</v>
      </c>
      <c r="AU142" s="167" t="s">
        <v>131</v>
      </c>
      <c r="AY142" s="14" t="s">
        <v>153</v>
      </c>
      <c r="BE142" s="168">
        <f t="shared" si="9"/>
        <v>0</v>
      </c>
      <c r="BF142" s="168">
        <f t="shared" si="10"/>
        <v>0</v>
      </c>
      <c r="BG142" s="168">
        <f t="shared" si="11"/>
        <v>0</v>
      </c>
      <c r="BH142" s="168">
        <f t="shared" si="12"/>
        <v>0</v>
      </c>
      <c r="BI142" s="168">
        <f t="shared" si="13"/>
        <v>0</v>
      </c>
      <c r="BJ142" s="14" t="s">
        <v>131</v>
      </c>
      <c r="BK142" s="169">
        <f t="shared" si="14"/>
        <v>0</v>
      </c>
      <c r="BL142" s="14" t="s">
        <v>158</v>
      </c>
      <c r="BM142" s="167" t="s">
        <v>1141</v>
      </c>
    </row>
    <row r="143" spans="1:65" s="2" customFormat="1" ht="21.75" customHeight="1" x14ac:dyDescent="0.25">
      <c r="A143" s="29"/>
      <c r="B143" s="121"/>
      <c r="C143" s="156" t="s">
        <v>176</v>
      </c>
      <c r="D143" s="156" t="s">
        <v>155</v>
      </c>
      <c r="E143" s="157"/>
      <c r="F143" s="158" t="s">
        <v>184</v>
      </c>
      <c r="G143" s="159" t="s">
        <v>185</v>
      </c>
      <c r="H143" s="160">
        <v>4523.8230000000003</v>
      </c>
      <c r="I143" s="161"/>
      <c r="J143" s="160">
        <f t="shared" si="5"/>
        <v>0</v>
      </c>
      <c r="K143" s="162"/>
      <c r="L143" s="30"/>
      <c r="M143" s="163" t="s">
        <v>1</v>
      </c>
      <c r="N143" s="164" t="s">
        <v>41</v>
      </c>
      <c r="O143" s="55"/>
      <c r="P143" s="165">
        <f t="shared" si="6"/>
        <v>0</v>
      </c>
      <c r="Q143" s="165">
        <v>0</v>
      </c>
      <c r="R143" s="165">
        <f t="shared" si="7"/>
        <v>0</v>
      </c>
      <c r="S143" s="165">
        <v>0</v>
      </c>
      <c r="T143" s="166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7" t="s">
        <v>158</v>
      </c>
      <c r="AT143" s="167" t="s">
        <v>155</v>
      </c>
      <c r="AU143" s="167" t="s">
        <v>131</v>
      </c>
      <c r="AY143" s="14" t="s">
        <v>153</v>
      </c>
      <c r="BE143" s="168">
        <f t="shared" si="9"/>
        <v>0</v>
      </c>
      <c r="BF143" s="168">
        <f t="shared" si="10"/>
        <v>0</v>
      </c>
      <c r="BG143" s="168">
        <f t="shared" si="11"/>
        <v>0</v>
      </c>
      <c r="BH143" s="168">
        <f t="shared" si="12"/>
        <v>0</v>
      </c>
      <c r="BI143" s="168">
        <f t="shared" si="13"/>
        <v>0</v>
      </c>
      <c r="BJ143" s="14" t="s">
        <v>131</v>
      </c>
      <c r="BK143" s="169">
        <f t="shared" si="14"/>
        <v>0</v>
      </c>
      <c r="BL143" s="14" t="s">
        <v>158</v>
      </c>
      <c r="BM143" s="167" t="s">
        <v>1142</v>
      </c>
    </row>
    <row r="144" spans="1:65" s="2" customFormat="1" ht="21.75" customHeight="1" x14ac:dyDescent="0.25">
      <c r="A144" s="29"/>
      <c r="B144" s="121"/>
      <c r="C144" s="156" t="s">
        <v>180</v>
      </c>
      <c r="D144" s="156" t="s">
        <v>155</v>
      </c>
      <c r="E144" s="157"/>
      <c r="F144" s="158" t="s">
        <v>1143</v>
      </c>
      <c r="G144" s="159" t="s">
        <v>185</v>
      </c>
      <c r="H144" s="160">
        <v>305</v>
      </c>
      <c r="I144" s="161"/>
      <c r="J144" s="160">
        <f t="shared" si="5"/>
        <v>0</v>
      </c>
      <c r="K144" s="162"/>
      <c r="L144" s="30"/>
      <c r="M144" s="163" t="s">
        <v>1</v>
      </c>
      <c r="N144" s="164" t="s">
        <v>41</v>
      </c>
      <c r="O144" s="55"/>
      <c r="P144" s="165">
        <f t="shared" si="6"/>
        <v>0</v>
      </c>
      <c r="Q144" s="165">
        <v>0</v>
      </c>
      <c r="R144" s="165">
        <f t="shared" si="7"/>
        <v>0</v>
      </c>
      <c r="S144" s="165">
        <v>0</v>
      </c>
      <c r="T144" s="166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7" t="s">
        <v>158</v>
      </c>
      <c r="AT144" s="167" t="s">
        <v>155</v>
      </c>
      <c r="AU144" s="167" t="s">
        <v>131</v>
      </c>
      <c r="AY144" s="14" t="s">
        <v>153</v>
      </c>
      <c r="BE144" s="168">
        <f t="shared" si="9"/>
        <v>0</v>
      </c>
      <c r="BF144" s="168">
        <f t="shared" si="10"/>
        <v>0</v>
      </c>
      <c r="BG144" s="168">
        <f t="shared" si="11"/>
        <v>0</v>
      </c>
      <c r="BH144" s="168">
        <f t="shared" si="12"/>
        <v>0</v>
      </c>
      <c r="BI144" s="168">
        <f t="shared" si="13"/>
        <v>0</v>
      </c>
      <c r="BJ144" s="14" t="s">
        <v>131</v>
      </c>
      <c r="BK144" s="169">
        <f t="shared" si="14"/>
        <v>0</v>
      </c>
      <c r="BL144" s="14" t="s">
        <v>158</v>
      </c>
      <c r="BM144" s="167" t="s">
        <v>1144</v>
      </c>
    </row>
    <row r="145" spans="1:65" s="2" customFormat="1" ht="16.5" customHeight="1" x14ac:dyDescent="0.25">
      <c r="A145" s="29"/>
      <c r="B145" s="121"/>
      <c r="C145" s="170" t="s">
        <v>183</v>
      </c>
      <c r="D145" s="170" t="s">
        <v>195</v>
      </c>
      <c r="E145" s="171"/>
      <c r="F145" s="172" t="s">
        <v>1145</v>
      </c>
      <c r="G145" s="173" t="s">
        <v>178</v>
      </c>
      <c r="H145" s="174">
        <v>201.3</v>
      </c>
      <c r="I145" s="175"/>
      <c r="J145" s="174">
        <f t="shared" si="5"/>
        <v>0</v>
      </c>
      <c r="K145" s="176"/>
      <c r="L145" s="177"/>
      <c r="M145" s="178" t="s">
        <v>1</v>
      </c>
      <c r="N145" s="179" t="s">
        <v>41</v>
      </c>
      <c r="O145" s="55"/>
      <c r="P145" s="165">
        <f t="shared" si="6"/>
        <v>0</v>
      </c>
      <c r="Q145" s="165">
        <v>1</v>
      </c>
      <c r="R145" s="165">
        <f t="shared" si="7"/>
        <v>201.3</v>
      </c>
      <c r="S145" s="165">
        <v>0</v>
      </c>
      <c r="T145" s="166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7" t="s">
        <v>176</v>
      </c>
      <c r="AT145" s="167" t="s">
        <v>195</v>
      </c>
      <c r="AU145" s="167" t="s">
        <v>131</v>
      </c>
      <c r="AY145" s="14" t="s">
        <v>153</v>
      </c>
      <c r="BE145" s="168">
        <f t="shared" si="9"/>
        <v>0</v>
      </c>
      <c r="BF145" s="168">
        <f t="shared" si="10"/>
        <v>0</v>
      </c>
      <c r="BG145" s="168">
        <f t="shared" si="11"/>
        <v>0</v>
      </c>
      <c r="BH145" s="168">
        <f t="shared" si="12"/>
        <v>0</v>
      </c>
      <c r="BI145" s="168">
        <f t="shared" si="13"/>
        <v>0</v>
      </c>
      <c r="BJ145" s="14" t="s">
        <v>131</v>
      </c>
      <c r="BK145" s="169">
        <f t="shared" si="14"/>
        <v>0</v>
      </c>
      <c r="BL145" s="14" t="s">
        <v>158</v>
      </c>
      <c r="BM145" s="167" t="s">
        <v>1146</v>
      </c>
    </row>
    <row r="146" spans="1:65" s="2" customFormat="1" ht="33" customHeight="1" x14ac:dyDescent="0.25">
      <c r="A146" s="29"/>
      <c r="B146" s="121"/>
      <c r="C146" s="156" t="s">
        <v>188</v>
      </c>
      <c r="D146" s="156" t="s">
        <v>155</v>
      </c>
      <c r="E146" s="157"/>
      <c r="F146" s="158" t="s">
        <v>1147</v>
      </c>
      <c r="G146" s="159" t="s">
        <v>185</v>
      </c>
      <c r="H146" s="160">
        <v>3513</v>
      </c>
      <c r="I146" s="161"/>
      <c r="J146" s="160">
        <f t="shared" si="5"/>
        <v>0</v>
      </c>
      <c r="K146" s="162"/>
      <c r="L146" s="30"/>
      <c r="M146" s="163" t="s">
        <v>1</v>
      </c>
      <c r="N146" s="164" t="s">
        <v>41</v>
      </c>
      <c r="O146" s="55"/>
      <c r="P146" s="165">
        <f t="shared" si="6"/>
        <v>0</v>
      </c>
      <c r="Q146" s="165">
        <v>0</v>
      </c>
      <c r="R146" s="165">
        <f t="shared" si="7"/>
        <v>0</v>
      </c>
      <c r="S146" s="165">
        <v>0</v>
      </c>
      <c r="T146" s="166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7" t="s">
        <v>158</v>
      </c>
      <c r="AT146" s="167" t="s">
        <v>155</v>
      </c>
      <c r="AU146" s="167" t="s">
        <v>131</v>
      </c>
      <c r="AY146" s="14" t="s">
        <v>153</v>
      </c>
      <c r="BE146" s="168">
        <f t="shared" si="9"/>
        <v>0</v>
      </c>
      <c r="BF146" s="168">
        <f t="shared" si="10"/>
        <v>0</v>
      </c>
      <c r="BG146" s="168">
        <f t="shared" si="11"/>
        <v>0</v>
      </c>
      <c r="BH146" s="168">
        <f t="shared" si="12"/>
        <v>0</v>
      </c>
      <c r="BI146" s="168">
        <f t="shared" si="13"/>
        <v>0</v>
      </c>
      <c r="BJ146" s="14" t="s">
        <v>131</v>
      </c>
      <c r="BK146" s="169">
        <f t="shared" si="14"/>
        <v>0</v>
      </c>
      <c r="BL146" s="14" t="s">
        <v>158</v>
      </c>
      <c r="BM146" s="167" t="s">
        <v>1148</v>
      </c>
    </row>
    <row r="147" spans="1:65" s="12" customFormat="1" ht="22.95" customHeight="1" x14ac:dyDescent="0.3">
      <c r="B147" s="143"/>
      <c r="D147" s="144" t="s">
        <v>74</v>
      </c>
      <c r="E147" s="154"/>
      <c r="F147" s="154" t="s">
        <v>187</v>
      </c>
      <c r="I147" s="146"/>
      <c r="J147" s="155">
        <f>BK147</f>
        <v>0</v>
      </c>
      <c r="L147" s="143"/>
      <c r="M147" s="148"/>
      <c r="N147" s="149"/>
      <c r="O147" s="149"/>
      <c r="P147" s="150">
        <f>P148</f>
        <v>0</v>
      </c>
      <c r="Q147" s="149"/>
      <c r="R147" s="150">
        <f>R148</f>
        <v>0</v>
      </c>
      <c r="S147" s="149"/>
      <c r="T147" s="151">
        <f>T148</f>
        <v>0</v>
      </c>
      <c r="AR147" s="144" t="s">
        <v>83</v>
      </c>
      <c r="AT147" s="152" t="s">
        <v>74</v>
      </c>
      <c r="AU147" s="152" t="s">
        <v>83</v>
      </c>
      <c r="AY147" s="144" t="s">
        <v>153</v>
      </c>
      <c r="BK147" s="153">
        <f>BK148</f>
        <v>0</v>
      </c>
    </row>
    <row r="148" spans="1:65" s="2" customFormat="1" ht="33" customHeight="1" x14ac:dyDescent="0.25">
      <c r="A148" s="29"/>
      <c r="B148" s="121"/>
      <c r="C148" s="156" t="s">
        <v>191</v>
      </c>
      <c r="D148" s="156" t="s">
        <v>155</v>
      </c>
      <c r="E148" s="157"/>
      <c r="F148" s="158" t="s">
        <v>482</v>
      </c>
      <c r="G148" s="159" t="s">
        <v>185</v>
      </c>
      <c r="H148" s="160">
        <v>4253.8230000000003</v>
      </c>
      <c r="I148" s="161"/>
      <c r="J148" s="160">
        <f>ROUND(I148*H148,3)</f>
        <v>0</v>
      </c>
      <c r="K148" s="162"/>
      <c r="L148" s="30"/>
      <c r="M148" s="163" t="s">
        <v>1</v>
      </c>
      <c r="N148" s="164" t="s">
        <v>41</v>
      </c>
      <c r="O148" s="55"/>
      <c r="P148" s="165">
        <f>O148*H148</f>
        <v>0</v>
      </c>
      <c r="Q148" s="165">
        <v>0</v>
      </c>
      <c r="R148" s="165">
        <f>Q148*H148</f>
        <v>0</v>
      </c>
      <c r="S148" s="165">
        <v>0</v>
      </c>
      <c r="T148" s="166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7" t="s">
        <v>158</v>
      </c>
      <c r="AT148" s="167" t="s">
        <v>155</v>
      </c>
      <c r="AU148" s="167" t="s">
        <v>131</v>
      </c>
      <c r="AY148" s="14" t="s">
        <v>153</v>
      </c>
      <c r="BE148" s="168">
        <f>IF(N148="základná",J148,0)</f>
        <v>0</v>
      </c>
      <c r="BF148" s="168">
        <f>IF(N148="znížená",J148,0)</f>
        <v>0</v>
      </c>
      <c r="BG148" s="168">
        <f>IF(N148="zákl. prenesená",J148,0)</f>
        <v>0</v>
      </c>
      <c r="BH148" s="168">
        <f>IF(N148="zníž. prenesená",J148,0)</f>
        <v>0</v>
      </c>
      <c r="BI148" s="168">
        <f>IF(N148="nulová",J148,0)</f>
        <v>0</v>
      </c>
      <c r="BJ148" s="14" t="s">
        <v>131</v>
      </c>
      <c r="BK148" s="169">
        <f>ROUND(I148*H148,3)</f>
        <v>0</v>
      </c>
      <c r="BL148" s="14" t="s">
        <v>158</v>
      </c>
      <c r="BM148" s="167" t="s">
        <v>1149</v>
      </c>
    </row>
    <row r="149" spans="1:65" s="12" customFormat="1" ht="22.95" customHeight="1" x14ac:dyDescent="0.3">
      <c r="B149" s="143"/>
      <c r="D149" s="144" t="s">
        <v>74</v>
      </c>
      <c r="E149" s="154"/>
      <c r="F149" s="154" t="s">
        <v>222</v>
      </c>
      <c r="I149" s="146"/>
      <c r="J149" s="155">
        <f>BK149</f>
        <v>0</v>
      </c>
      <c r="L149" s="143"/>
      <c r="M149" s="148"/>
      <c r="N149" s="149"/>
      <c r="O149" s="149"/>
      <c r="P149" s="150">
        <f>SUM(P150:P151)</f>
        <v>0</v>
      </c>
      <c r="Q149" s="149"/>
      <c r="R149" s="150">
        <f>SUM(R150:R151)</f>
        <v>3.09144</v>
      </c>
      <c r="S149" s="149"/>
      <c r="T149" s="151">
        <f>SUM(T150:T151)</f>
        <v>0</v>
      </c>
      <c r="AR149" s="144" t="s">
        <v>83</v>
      </c>
      <c r="AT149" s="152" t="s">
        <v>74</v>
      </c>
      <c r="AU149" s="152" t="s">
        <v>83</v>
      </c>
      <c r="AY149" s="144" t="s">
        <v>153</v>
      </c>
      <c r="BK149" s="153">
        <f>SUM(BK150:BK151)</f>
        <v>0</v>
      </c>
    </row>
    <row r="150" spans="1:65" s="2" customFormat="1" ht="33" customHeight="1" x14ac:dyDescent="0.25">
      <c r="A150" s="29"/>
      <c r="B150" s="121"/>
      <c r="C150" s="156" t="s">
        <v>194</v>
      </c>
      <c r="D150" s="156" t="s">
        <v>155</v>
      </c>
      <c r="E150" s="157"/>
      <c r="F150" s="158" t="s">
        <v>1150</v>
      </c>
      <c r="G150" s="159" t="s">
        <v>185</v>
      </c>
      <c r="H150" s="160">
        <v>3513</v>
      </c>
      <c r="I150" s="161"/>
      <c r="J150" s="160">
        <f>ROUND(I150*H150,3)</f>
        <v>0</v>
      </c>
      <c r="K150" s="162"/>
      <c r="L150" s="30"/>
      <c r="M150" s="163" t="s">
        <v>1</v>
      </c>
      <c r="N150" s="164" t="s">
        <v>41</v>
      </c>
      <c r="O150" s="55"/>
      <c r="P150" s="165">
        <f>O150*H150</f>
        <v>0</v>
      </c>
      <c r="Q150" s="165">
        <v>2.7999999999999998E-4</v>
      </c>
      <c r="R150" s="165">
        <f>Q150*H150</f>
        <v>0.98363999999999996</v>
      </c>
      <c r="S150" s="165">
        <v>0</v>
      </c>
      <c r="T150" s="166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7" t="s">
        <v>158</v>
      </c>
      <c r="AT150" s="167" t="s">
        <v>155</v>
      </c>
      <c r="AU150" s="167" t="s">
        <v>131</v>
      </c>
      <c r="AY150" s="14" t="s">
        <v>153</v>
      </c>
      <c r="BE150" s="168">
        <f>IF(N150="základná",J150,0)</f>
        <v>0</v>
      </c>
      <c r="BF150" s="168">
        <f>IF(N150="znížená",J150,0)</f>
        <v>0</v>
      </c>
      <c r="BG150" s="168">
        <f>IF(N150="zákl. prenesená",J150,0)</f>
        <v>0</v>
      </c>
      <c r="BH150" s="168">
        <f>IF(N150="zníž. prenesená",J150,0)</f>
        <v>0</v>
      </c>
      <c r="BI150" s="168">
        <f>IF(N150="nulová",J150,0)</f>
        <v>0</v>
      </c>
      <c r="BJ150" s="14" t="s">
        <v>131</v>
      </c>
      <c r="BK150" s="169">
        <f>ROUND(I150*H150,3)</f>
        <v>0</v>
      </c>
      <c r="BL150" s="14" t="s">
        <v>158</v>
      </c>
      <c r="BM150" s="167" t="s">
        <v>1151</v>
      </c>
    </row>
    <row r="151" spans="1:65" s="2" customFormat="1" ht="33" customHeight="1" x14ac:dyDescent="0.25">
      <c r="A151" s="29"/>
      <c r="B151" s="121"/>
      <c r="C151" s="170" t="s">
        <v>198</v>
      </c>
      <c r="D151" s="170" t="s">
        <v>195</v>
      </c>
      <c r="E151" s="171"/>
      <c r="F151" s="172" t="s">
        <v>1152</v>
      </c>
      <c r="G151" s="173" t="s">
        <v>185</v>
      </c>
      <c r="H151" s="174">
        <v>4215.6000000000004</v>
      </c>
      <c r="I151" s="175"/>
      <c r="J151" s="174">
        <f>ROUND(I151*H151,3)</f>
        <v>0</v>
      </c>
      <c r="K151" s="176"/>
      <c r="L151" s="177"/>
      <c r="M151" s="178" t="s">
        <v>1</v>
      </c>
      <c r="N151" s="179" t="s">
        <v>41</v>
      </c>
      <c r="O151" s="55"/>
      <c r="P151" s="165">
        <f>O151*H151</f>
        <v>0</v>
      </c>
      <c r="Q151" s="165">
        <v>5.0000000000000001E-4</v>
      </c>
      <c r="R151" s="165">
        <f>Q151*H151</f>
        <v>2.1078000000000001</v>
      </c>
      <c r="S151" s="165">
        <v>0</v>
      </c>
      <c r="T151" s="166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7" t="s">
        <v>176</v>
      </c>
      <c r="AT151" s="167" t="s">
        <v>195</v>
      </c>
      <c r="AU151" s="167" t="s">
        <v>131</v>
      </c>
      <c r="AY151" s="14" t="s">
        <v>153</v>
      </c>
      <c r="BE151" s="168">
        <f>IF(N151="základná",J151,0)</f>
        <v>0</v>
      </c>
      <c r="BF151" s="168">
        <f>IF(N151="znížená",J151,0)</f>
        <v>0</v>
      </c>
      <c r="BG151" s="168">
        <f>IF(N151="zákl. prenesená",J151,0)</f>
        <v>0</v>
      </c>
      <c r="BH151" s="168">
        <f>IF(N151="zníž. prenesená",J151,0)</f>
        <v>0</v>
      </c>
      <c r="BI151" s="168">
        <f>IF(N151="nulová",J151,0)</f>
        <v>0</v>
      </c>
      <c r="BJ151" s="14" t="s">
        <v>131</v>
      </c>
      <c r="BK151" s="169">
        <f>ROUND(I151*H151,3)</f>
        <v>0</v>
      </c>
      <c r="BL151" s="14" t="s">
        <v>158</v>
      </c>
      <c r="BM151" s="167" t="s">
        <v>1153</v>
      </c>
    </row>
    <row r="152" spans="1:65" s="12" customFormat="1" ht="22.95" customHeight="1" x14ac:dyDescent="0.3">
      <c r="B152" s="143"/>
      <c r="D152" s="144" t="s">
        <v>74</v>
      </c>
      <c r="E152" s="154"/>
      <c r="F152" s="154" t="s">
        <v>523</v>
      </c>
      <c r="I152" s="146"/>
      <c r="J152" s="155">
        <f>BK152</f>
        <v>0</v>
      </c>
      <c r="L152" s="143"/>
      <c r="M152" s="148"/>
      <c r="N152" s="149"/>
      <c r="O152" s="149"/>
      <c r="P152" s="150">
        <f>SUM(P153:P156)</f>
        <v>0</v>
      </c>
      <c r="Q152" s="149"/>
      <c r="R152" s="150">
        <f>SUM(R153:R156)</f>
        <v>5645.8599855000002</v>
      </c>
      <c r="S152" s="149"/>
      <c r="T152" s="151">
        <f>SUM(T153:T156)</f>
        <v>0</v>
      </c>
      <c r="AR152" s="144" t="s">
        <v>83</v>
      </c>
      <c r="AT152" s="152" t="s">
        <v>74</v>
      </c>
      <c r="AU152" s="152" t="s">
        <v>83</v>
      </c>
      <c r="AY152" s="144" t="s">
        <v>153</v>
      </c>
      <c r="BK152" s="153">
        <f>SUM(BK153:BK156)</f>
        <v>0</v>
      </c>
    </row>
    <row r="153" spans="1:65" s="2" customFormat="1" ht="33" customHeight="1" x14ac:dyDescent="0.25">
      <c r="A153" s="29"/>
      <c r="B153" s="121"/>
      <c r="C153" s="156" t="s">
        <v>201</v>
      </c>
      <c r="D153" s="156" t="s">
        <v>155</v>
      </c>
      <c r="E153" s="157"/>
      <c r="F153" s="158" t="s">
        <v>1154</v>
      </c>
      <c r="G153" s="159" t="s">
        <v>185</v>
      </c>
      <c r="H153" s="160">
        <v>3513</v>
      </c>
      <c r="I153" s="161"/>
      <c r="J153" s="160">
        <f>ROUND(I153*H153,3)</f>
        <v>0</v>
      </c>
      <c r="K153" s="162"/>
      <c r="L153" s="30"/>
      <c r="M153" s="163" t="s">
        <v>1</v>
      </c>
      <c r="N153" s="164" t="s">
        <v>41</v>
      </c>
      <c r="O153" s="55"/>
      <c r="P153" s="165">
        <f>O153*H153</f>
        <v>0</v>
      </c>
      <c r="Q153" s="165">
        <v>0.71643999999999997</v>
      </c>
      <c r="R153" s="165">
        <f>Q153*H153</f>
        <v>2516.8537200000001</v>
      </c>
      <c r="S153" s="165">
        <v>0</v>
      </c>
      <c r="T153" s="166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7" t="s">
        <v>158</v>
      </c>
      <c r="AT153" s="167" t="s">
        <v>155</v>
      </c>
      <c r="AU153" s="167" t="s">
        <v>131</v>
      </c>
      <c r="AY153" s="14" t="s">
        <v>153</v>
      </c>
      <c r="BE153" s="168">
        <f>IF(N153="základná",J153,0)</f>
        <v>0</v>
      </c>
      <c r="BF153" s="168">
        <f>IF(N153="znížená",J153,0)</f>
        <v>0</v>
      </c>
      <c r="BG153" s="168">
        <f>IF(N153="zákl. prenesená",J153,0)</f>
        <v>0</v>
      </c>
      <c r="BH153" s="168">
        <f>IF(N153="zníž. prenesená",J153,0)</f>
        <v>0</v>
      </c>
      <c r="BI153" s="168">
        <f>IF(N153="nulová",J153,0)</f>
        <v>0</v>
      </c>
      <c r="BJ153" s="14" t="s">
        <v>131</v>
      </c>
      <c r="BK153" s="169">
        <f>ROUND(I153*H153,3)</f>
        <v>0</v>
      </c>
      <c r="BL153" s="14" t="s">
        <v>158</v>
      </c>
      <c r="BM153" s="167" t="s">
        <v>1155</v>
      </c>
    </row>
    <row r="154" spans="1:65" s="2" customFormat="1" ht="33" customHeight="1" x14ac:dyDescent="0.25">
      <c r="A154" s="29"/>
      <c r="B154" s="121"/>
      <c r="C154" s="156" t="s">
        <v>204</v>
      </c>
      <c r="D154" s="156" t="s">
        <v>155</v>
      </c>
      <c r="E154" s="157"/>
      <c r="F154" s="158" t="s">
        <v>1156</v>
      </c>
      <c r="G154" s="159" t="s">
        <v>185</v>
      </c>
      <c r="H154" s="160">
        <v>3513</v>
      </c>
      <c r="I154" s="161"/>
      <c r="J154" s="160">
        <f>ROUND(I154*H154,3)</f>
        <v>0</v>
      </c>
      <c r="K154" s="162"/>
      <c r="L154" s="30"/>
      <c r="M154" s="163" t="s">
        <v>1</v>
      </c>
      <c r="N154" s="164" t="s">
        <v>41</v>
      </c>
      <c r="O154" s="55"/>
      <c r="P154" s="165">
        <f>O154*H154</f>
        <v>0</v>
      </c>
      <c r="Q154" s="165">
        <v>0.28731000000000001</v>
      </c>
      <c r="R154" s="165">
        <f>Q154*H154</f>
        <v>1009.3200300000001</v>
      </c>
      <c r="S154" s="165">
        <v>0</v>
      </c>
      <c r="T154" s="166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7" t="s">
        <v>158</v>
      </c>
      <c r="AT154" s="167" t="s">
        <v>155</v>
      </c>
      <c r="AU154" s="167" t="s">
        <v>131</v>
      </c>
      <c r="AY154" s="14" t="s">
        <v>153</v>
      </c>
      <c r="BE154" s="168">
        <f>IF(N154="základná",J154,0)</f>
        <v>0</v>
      </c>
      <c r="BF154" s="168">
        <f>IF(N154="znížená",J154,0)</f>
        <v>0</v>
      </c>
      <c r="BG154" s="168">
        <f>IF(N154="zákl. prenesená",J154,0)</f>
        <v>0</v>
      </c>
      <c r="BH154" s="168">
        <f>IF(N154="zníž. prenesená",J154,0)</f>
        <v>0</v>
      </c>
      <c r="BI154" s="168">
        <f>IF(N154="nulová",J154,0)</f>
        <v>0</v>
      </c>
      <c r="BJ154" s="14" t="s">
        <v>131</v>
      </c>
      <c r="BK154" s="169">
        <f>ROUND(I154*H154,3)</f>
        <v>0</v>
      </c>
      <c r="BL154" s="14" t="s">
        <v>158</v>
      </c>
      <c r="BM154" s="167" t="s">
        <v>1157</v>
      </c>
    </row>
    <row r="155" spans="1:65" s="2" customFormat="1" ht="21.75" customHeight="1" x14ac:dyDescent="0.25">
      <c r="A155" s="29"/>
      <c r="B155" s="121"/>
      <c r="C155" s="156" t="s">
        <v>207</v>
      </c>
      <c r="D155" s="156" t="s">
        <v>155</v>
      </c>
      <c r="E155" s="157"/>
      <c r="F155" s="158" t="s">
        <v>1158</v>
      </c>
      <c r="G155" s="159" t="s">
        <v>185</v>
      </c>
      <c r="H155" s="160">
        <v>3513</v>
      </c>
      <c r="I155" s="161"/>
      <c r="J155" s="160">
        <f>ROUND(I155*H155,3)</f>
        <v>0</v>
      </c>
      <c r="K155" s="162"/>
      <c r="L155" s="30"/>
      <c r="M155" s="163" t="s">
        <v>1</v>
      </c>
      <c r="N155" s="164" t="s">
        <v>41</v>
      </c>
      <c r="O155" s="55"/>
      <c r="P155" s="165">
        <f>O155*H155</f>
        <v>0</v>
      </c>
      <c r="Q155" s="165">
        <v>0.59431</v>
      </c>
      <c r="R155" s="165">
        <f>Q155*H155</f>
        <v>2087.8110299999998</v>
      </c>
      <c r="S155" s="165">
        <v>0</v>
      </c>
      <c r="T155" s="166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7" t="s">
        <v>158</v>
      </c>
      <c r="AT155" s="167" t="s">
        <v>155</v>
      </c>
      <c r="AU155" s="167" t="s">
        <v>131</v>
      </c>
      <c r="AY155" s="14" t="s">
        <v>153</v>
      </c>
      <c r="BE155" s="168">
        <f>IF(N155="základná",J155,0)</f>
        <v>0</v>
      </c>
      <c r="BF155" s="168">
        <f>IF(N155="znížená",J155,0)</f>
        <v>0</v>
      </c>
      <c r="BG155" s="168">
        <f>IF(N155="zákl. prenesená",J155,0)</f>
        <v>0</v>
      </c>
      <c r="BH155" s="168">
        <f>IF(N155="zníž. prenesená",J155,0)</f>
        <v>0</v>
      </c>
      <c r="BI155" s="168">
        <f>IF(N155="nulová",J155,0)</f>
        <v>0</v>
      </c>
      <c r="BJ155" s="14" t="s">
        <v>131</v>
      </c>
      <c r="BK155" s="169">
        <f>ROUND(I155*H155,3)</f>
        <v>0</v>
      </c>
      <c r="BL155" s="14" t="s">
        <v>158</v>
      </c>
      <c r="BM155" s="167" t="s">
        <v>1159</v>
      </c>
    </row>
    <row r="156" spans="1:65" s="2" customFormat="1" ht="33" customHeight="1" x14ac:dyDescent="0.25">
      <c r="A156" s="29"/>
      <c r="B156" s="121"/>
      <c r="C156" s="170" t="s">
        <v>210</v>
      </c>
      <c r="D156" s="170" t="s">
        <v>195</v>
      </c>
      <c r="E156" s="171"/>
      <c r="F156" s="172" t="s">
        <v>1160</v>
      </c>
      <c r="G156" s="173" t="s">
        <v>185</v>
      </c>
      <c r="H156" s="174">
        <v>4039.95</v>
      </c>
      <c r="I156" s="175"/>
      <c r="J156" s="174">
        <f>ROUND(I156*H156,3)</f>
        <v>0</v>
      </c>
      <c r="K156" s="176"/>
      <c r="L156" s="177"/>
      <c r="M156" s="178" t="s">
        <v>1</v>
      </c>
      <c r="N156" s="179" t="s">
        <v>41</v>
      </c>
      <c r="O156" s="55"/>
      <c r="P156" s="165">
        <f>O156*H156</f>
        <v>0</v>
      </c>
      <c r="Q156" s="165">
        <v>7.8899999999999994E-3</v>
      </c>
      <c r="R156" s="165">
        <f>Q156*H156</f>
        <v>31.875205499999996</v>
      </c>
      <c r="S156" s="165">
        <v>0</v>
      </c>
      <c r="T156" s="166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7" t="s">
        <v>176</v>
      </c>
      <c r="AT156" s="167" t="s">
        <v>195</v>
      </c>
      <c r="AU156" s="167" t="s">
        <v>131</v>
      </c>
      <c r="AY156" s="14" t="s">
        <v>153</v>
      </c>
      <c r="BE156" s="168">
        <f>IF(N156="základná",J156,0)</f>
        <v>0</v>
      </c>
      <c r="BF156" s="168">
        <f>IF(N156="znížená",J156,0)</f>
        <v>0</v>
      </c>
      <c r="BG156" s="168">
        <f>IF(N156="zákl. prenesená",J156,0)</f>
        <v>0</v>
      </c>
      <c r="BH156" s="168">
        <f>IF(N156="zníž. prenesená",J156,0)</f>
        <v>0</v>
      </c>
      <c r="BI156" s="168">
        <f>IF(N156="nulová",J156,0)</f>
        <v>0</v>
      </c>
      <c r="BJ156" s="14" t="s">
        <v>131</v>
      </c>
      <c r="BK156" s="169">
        <f>ROUND(I156*H156,3)</f>
        <v>0</v>
      </c>
      <c r="BL156" s="14" t="s">
        <v>158</v>
      </c>
      <c r="BM156" s="167" t="s">
        <v>1161</v>
      </c>
    </row>
    <row r="157" spans="1:65" s="12" customFormat="1" ht="22.95" customHeight="1" x14ac:dyDescent="0.3">
      <c r="B157" s="143"/>
      <c r="D157" s="144" t="s">
        <v>74</v>
      </c>
      <c r="E157" s="154"/>
      <c r="F157" s="154" t="s">
        <v>274</v>
      </c>
      <c r="I157" s="146"/>
      <c r="J157" s="155">
        <f>BK157</f>
        <v>0</v>
      </c>
      <c r="L157" s="143"/>
      <c r="M157" s="148"/>
      <c r="N157" s="149"/>
      <c r="O157" s="149"/>
      <c r="P157" s="150">
        <f>SUM(P158:P161)</f>
        <v>0</v>
      </c>
      <c r="Q157" s="149"/>
      <c r="R157" s="150">
        <f>SUM(R158:R161)</f>
        <v>71.654322199999996</v>
      </c>
      <c r="S157" s="149"/>
      <c r="T157" s="151">
        <f>SUM(T158:T161)</f>
        <v>0</v>
      </c>
      <c r="AR157" s="144" t="s">
        <v>83</v>
      </c>
      <c r="AT157" s="152" t="s">
        <v>74</v>
      </c>
      <c r="AU157" s="152" t="s">
        <v>83</v>
      </c>
      <c r="AY157" s="144" t="s">
        <v>153</v>
      </c>
      <c r="BK157" s="153">
        <f>SUM(BK158:BK161)</f>
        <v>0</v>
      </c>
    </row>
    <row r="158" spans="1:65" s="2" customFormat="1" ht="33" customHeight="1" x14ac:dyDescent="0.25">
      <c r="A158" s="29"/>
      <c r="B158" s="121"/>
      <c r="C158" s="156" t="s">
        <v>214</v>
      </c>
      <c r="D158" s="156" t="s">
        <v>155</v>
      </c>
      <c r="E158" s="157"/>
      <c r="F158" s="158" t="s">
        <v>1162</v>
      </c>
      <c r="G158" s="159" t="s">
        <v>316</v>
      </c>
      <c r="H158" s="160">
        <v>146</v>
      </c>
      <c r="I158" s="161"/>
      <c r="J158" s="160">
        <f>ROUND(I158*H158,3)</f>
        <v>0</v>
      </c>
      <c r="K158" s="162"/>
      <c r="L158" s="30"/>
      <c r="M158" s="163" t="s">
        <v>1</v>
      </c>
      <c r="N158" s="164" t="s">
        <v>41</v>
      </c>
      <c r="O158" s="55"/>
      <c r="P158" s="165">
        <f>O158*H158</f>
        <v>0</v>
      </c>
      <c r="Q158" s="165">
        <v>0.16503999999999999</v>
      </c>
      <c r="R158" s="165">
        <f>Q158*H158</f>
        <v>24.095839999999999</v>
      </c>
      <c r="S158" s="165">
        <v>0</v>
      </c>
      <c r="T158" s="166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7" t="s">
        <v>158</v>
      </c>
      <c r="AT158" s="167" t="s">
        <v>155</v>
      </c>
      <c r="AU158" s="167" t="s">
        <v>131</v>
      </c>
      <c r="AY158" s="14" t="s">
        <v>153</v>
      </c>
      <c r="BE158" s="168">
        <f>IF(N158="základná",J158,0)</f>
        <v>0</v>
      </c>
      <c r="BF158" s="168">
        <f>IF(N158="znížená",J158,0)</f>
        <v>0</v>
      </c>
      <c r="BG158" s="168">
        <f>IF(N158="zákl. prenesená",J158,0)</f>
        <v>0</v>
      </c>
      <c r="BH158" s="168">
        <f>IF(N158="zníž. prenesená",J158,0)</f>
        <v>0</v>
      </c>
      <c r="BI158" s="168">
        <f>IF(N158="nulová",J158,0)</f>
        <v>0</v>
      </c>
      <c r="BJ158" s="14" t="s">
        <v>131</v>
      </c>
      <c r="BK158" s="169">
        <f>ROUND(I158*H158,3)</f>
        <v>0</v>
      </c>
      <c r="BL158" s="14" t="s">
        <v>158</v>
      </c>
      <c r="BM158" s="167" t="s">
        <v>1163</v>
      </c>
    </row>
    <row r="159" spans="1:65" s="2" customFormat="1" ht="16.5" customHeight="1" x14ac:dyDescent="0.25">
      <c r="A159" s="29"/>
      <c r="B159" s="121"/>
      <c r="C159" s="170" t="s">
        <v>7</v>
      </c>
      <c r="D159" s="170" t="s">
        <v>195</v>
      </c>
      <c r="E159" s="171"/>
      <c r="F159" s="172" t="s">
        <v>1164</v>
      </c>
      <c r="G159" s="173" t="s">
        <v>340</v>
      </c>
      <c r="H159" s="174">
        <v>147.46</v>
      </c>
      <c r="I159" s="175"/>
      <c r="J159" s="174">
        <f>ROUND(I159*H159,3)</f>
        <v>0</v>
      </c>
      <c r="K159" s="176"/>
      <c r="L159" s="177"/>
      <c r="M159" s="178" t="s">
        <v>1</v>
      </c>
      <c r="N159" s="179" t="s">
        <v>41</v>
      </c>
      <c r="O159" s="55"/>
      <c r="P159" s="165">
        <f>O159*H159</f>
        <v>0</v>
      </c>
      <c r="Q159" s="165">
        <v>4.8000000000000001E-2</v>
      </c>
      <c r="R159" s="165">
        <f>Q159*H159</f>
        <v>7.0780800000000008</v>
      </c>
      <c r="S159" s="165">
        <v>0</v>
      </c>
      <c r="T159" s="166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7" t="s">
        <v>176</v>
      </c>
      <c r="AT159" s="167" t="s">
        <v>195</v>
      </c>
      <c r="AU159" s="167" t="s">
        <v>131</v>
      </c>
      <c r="AY159" s="14" t="s">
        <v>153</v>
      </c>
      <c r="BE159" s="168">
        <f>IF(N159="základná",J159,0)</f>
        <v>0</v>
      </c>
      <c r="BF159" s="168">
        <f>IF(N159="znížená",J159,0)</f>
        <v>0</v>
      </c>
      <c r="BG159" s="168">
        <f>IF(N159="zákl. prenesená",J159,0)</f>
        <v>0</v>
      </c>
      <c r="BH159" s="168">
        <f>IF(N159="zníž. prenesená",J159,0)</f>
        <v>0</v>
      </c>
      <c r="BI159" s="168">
        <f>IF(N159="nulová",J159,0)</f>
        <v>0</v>
      </c>
      <c r="BJ159" s="14" t="s">
        <v>131</v>
      </c>
      <c r="BK159" s="169">
        <f>ROUND(I159*H159,3)</f>
        <v>0</v>
      </c>
      <c r="BL159" s="14" t="s">
        <v>158</v>
      </c>
      <c r="BM159" s="167" t="s">
        <v>1165</v>
      </c>
    </row>
    <row r="160" spans="1:65" s="2" customFormat="1" ht="33" customHeight="1" x14ac:dyDescent="0.25">
      <c r="A160" s="29"/>
      <c r="B160" s="121"/>
      <c r="C160" s="156" t="s">
        <v>219</v>
      </c>
      <c r="D160" s="156" t="s">
        <v>155</v>
      </c>
      <c r="E160" s="157"/>
      <c r="F160" s="158" t="s">
        <v>615</v>
      </c>
      <c r="G160" s="159" t="s">
        <v>157</v>
      </c>
      <c r="H160" s="160">
        <v>17.52</v>
      </c>
      <c r="I160" s="161"/>
      <c r="J160" s="160">
        <f>ROUND(I160*H160,3)</f>
        <v>0</v>
      </c>
      <c r="K160" s="162"/>
      <c r="L160" s="30"/>
      <c r="M160" s="163" t="s">
        <v>1</v>
      </c>
      <c r="N160" s="164" t="s">
        <v>41</v>
      </c>
      <c r="O160" s="55"/>
      <c r="P160" s="165">
        <f>O160*H160</f>
        <v>0</v>
      </c>
      <c r="Q160" s="165">
        <v>2.3083100000000001</v>
      </c>
      <c r="R160" s="165">
        <f>Q160*H160</f>
        <v>40.441591199999998</v>
      </c>
      <c r="S160" s="165">
        <v>0</v>
      </c>
      <c r="T160" s="166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7" t="s">
        <v>158</v>
      </c>
      <c r="AT160" s="167" t="s">
        <v>155</v>
      </c>
      <c r="AU160" s="167" t="s">
        <v>131</v>
      </c>
      <c r="AY160" s="14" t="s">
        <v>153</v>
      </c>
      <c r="BE160" s="168">
        <f>IF(N160="základná",J160,0)</f>
        <v>0</v>
      </c>
      <c r="BF160" s="168">
        <f>IF(N160="znížená",J160,0)</f>
        <v>0</v>
      </c>
      <c r="BG160" s="168">
        <f>IF(N160="zákl. prenesená",J160,0)</f>
        <v>0</v>
      </c>
      <c r="BH160" s="168">
        <f>IF(N160="zníž. prenesená",J160,0)</f>
        <v>0</v>
      </c>
      <c r="BI160" s="168">
        <f>IF(N160="nulová",J160,0)</f>
        <v>0</v>
      </c>
      <c r="BJ160" s="14" t="s">
        <v>131</v>
      </c>
      <c r="BK160" s="169">
        <f>ROUND(I160*H160,3)</f>
        <v>0</v>
      </c>
      <c r="BL160" s="14" t="s">
        <v>158</v>
      </c>
      <c r="BM160" s="167" t="s">
        <v>1166</v>
      </c>
    </row>
    <row r="161" spans="1:65" s="2" customFormat="1" ht="33" customHeight="1" x14ac:dyDescent="0.25">
      <c r="A161" s="29"/>
      <c r="B161" s="121"/>
      <c r="C161" s="156" t="s">
        <v>223</v>
      </c>
      <c r="D161" s="156" t="s">
        <v>155</v>
      </c>
      <c r="E161" s="157"/>
      <c r="F161" s="158" t="s">
        <v>1167</v>
      </c>
      <c r="G161" s="159" t="s">
        <v>316</v>
      </c>
      <c r="H161" s="160">
        <v>1293.7</v>
      </c>
      <c r="I161" s="161"/>
      <c r="J161" s="160">
        <f>ROUND(I161*H161,3)</f>
        <v>0</v>
      </c>
      <c r="K161" s="162"/>
      <c r="L161" s="30"/>
      <c r="M161" s="163" t="s">
        <v>1</v>
      </c>
      <c r="N161" s="164" t="s">
        <v>41</v>
      </c>
      <c r="O161" s="55"/>
      <c r="P161" s="165">
        <f>O161*H161</f>
        <v>0</v>
      </c>
      <c r="Q161" s="165">
        <v>3.0000000000000001E-5</v>
      </c>
      <c r="R161" s="165">
        <f>Q161*H161</f>
        <v>3.8811000000000005E-2</v>
      </c>
      <c r="S161" s="165">
        <v>0</v>
      </c>
      <c r="T161" s="166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7" t="s">
        <v>158</v>
      </c>
      <c r="AT161" s="167" t="s">
        <v>155</v>
      </c>
      <c r="AU161" s="167" t="s">
        <v>131</v>
      </c>
      <c r="AY161" s="14" t="s">
        <v>153</v>
      </c>
      <c r="BE161" s="168">
        <f>IF(N161="základná",J161,0)</f>
        <v>0</v>
      </c>
      <c r="BF161" s="168">
        <f>IF(N161="znížená",J161,0)</f>
        <v>0</v>
      </c>
      <c r="BG161" s="168">
        <f>IF(N161="zákl. prenesená",J161,0)</f>
        <v>0</v>
      </c>
      <c r="BH161" s="168">
        <f>IF(N161="zníž. prenesená",J161,0)</f>
        <v>0</v>
      </c>
      <c r="BI161" s="168">
        <f>IF(N161="nulová",J161,0)</f>
        <v>0</v>
      </c>
      <c r="BJ161" s="14" t="s">
        <v>131</v>
      </c>
      <c r="BK161" s="169">
        <f>ROUND(I161*H161,3)</f>
        <v>0</v>
      </c>
      <c r="BL161" s="14" t="s">
        <v>158</v>
      </c>
      <c r="BM161" s="167" t="s">
        <v>1168</v>
      </c>
    </row>
    <row r="162" spans="1:65" s="12" customFormat="1" ht="22.95" customHeight="1" x14ac:dyDescent="0.3">
      <c r="B162" s="143"/>
      <c r="D162" s="144" t="s">
        <v>74</v>
      </c>
      <c r="E162" s="154"/>
      <c r="F162" s="154" t="s">
        <v>287</v>
      </c>
      <c r="I162" s="146"/>
      <c r="J162" s="155">
        <f>BK162</f>
        <v>0</v>
      </c>
      <c r="L162" s="143"/>
      <c r="M162" s="148"/>
      <c r="N162" s="149"/>
      <c r="O162" s="149"/>
      <c r="P162" s="150">
        <f>P163</f>
        <v>0</v>
      </c>
      <c r="Q162" s="149"/>
      <c r="R162" s="150">
        <f>R163</f>
        <v>0</v>
      </c>
      <c r="S162" s="149"/>
      <c r="T162" s="151">
        <f>T163</f>
        <v>0</v>
      </c>
      <c r="AR162" s="144" t="s">
        <v>83</v>
      </c>
      <c r="AT162" s="152" t="s">
        <v>74</v>
      </c>
      <c r="AU162" s="152" t="s">
        <v>83</v>
      </c>
      <c r="AY162" s="144" t="s">
        <v>153</v>
      </c>
      <c r="BK162" s="153">
        <f>BK163</f>
        <v>0</v>
      </c>
    </row>
    <row r="163" spans="1:65" s="2" customFormat="1" ht="33" customHeight="1" x14ac:dyDescent="0.25">
      <c r="A163" s="29"/>
      <c r="B163" s="121"/>
      <c r="C163" s="156" t="s">
        <v>226</v>
      </c>
      <c r="D163" s="156" t="s">
        <v>155</v>
      </c>
      <c r="E163" s="157"/>
      <c r="F163" s="158" t="s">
        <v>1169</v>
      </c>
      <c r="G163" s="159" t="s">
        <v>178</v>
      </c>
      <c r="H163" s="160">
        <v>5921.915</v>
      </c>
      <c r="I163" s="161"/>
      <c r="J163" s="160">
        <f>ROUND(I163*H163,3)</f>
        <v>0</v>
      </c>
      <c r="K163" s="162"/>
      <c r="L163" s="30"/>
      <c r="M163" s="180" t="s">
        <v>1</v>
      </c>
      <c r="N163" s="181" t="s">
        <v>41</v>
      </c>
      <c r="O163" s="182"/>
      <c r="P163" s="183">
        <f>O163*H163</f>
        <v>0</v>
      </c>
      <c r="Q163" s="183">
        <v>0</v>
      </c>
      <c r="R163" s="183">
        <f>Q163*H163</f>
        <v>0</v>
      </c>
      <c r="S163" s="183">
        <v>0</v>
      </c>
      <c r="T163" s="184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7" t="s">
        <v>158</v>
      </c>
      <c r="AT163" s="167" t="s">
        <v>155</v>
      </c>
      <c r="AU163" s="167" t="s">
        <v>131</v>
      </c>
      <c r="AY163" s="14" t="s">
        <v>153</v>
      </c>
      <c r="BE163" s="168">
        <f>IF(N163="základná",J163,0)</f>
        <v>0</v>
      </c>
      <c r="BF163" s="168">
        <f>IF(N163="znížená",J163,0)</f>
        <v>0</v>
      </c>
      <c r="BG163" s="168">
        <f>IF(N163="zákl. prenesená",J163,0)</f>
        <v>0</v>
      </c>
      <c r="BH163" s="168">
        <f>IF(N163="zníž. prenesená",J163,0)</f>
        <v>0</v>
      </c>
      <c r="BI163" s="168">
        <f>IF(N163="nulová",J163,0)</f>
        <v>0</v>
      </c>
      <c r="BJ163" s="14" t="s">
        <v>131</v>
      </c>
      <c r="BK163" s="169">
        <f>ROUND(I163*H163,3)</f>
        <v>0</v>
      </c>
      <c r="BL163" s="14" t="s">
        <v>158</v>
      </c>
      <c r="BM163" s="167" t="s">
        <v>1170</v>
      </c>
    </row>
    <row r="164" spans="1:65" s="2" customFormat="1" ht="7" customHeight="1" x14ac:dyDescent="0.25">
      <c r="A164" s="29"/>
      <c r="B164" s="44"/>
      <c r="C164" s="45"/>
      <c r="D164" s="45"/>
      <c r="E164" s="45"/>
      <c r="F164" s="45"/>
      <c r="G164" s="45"/>
      <c r="H164" s="45"/>
      <c r="I164" s="45"/>
      <c r="J164" s="45"/>
      <c r="K164" s="45"/>
      <c r="L164" s="30"/>
      <c r="M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</row>
  </sheetData>
  <autoFilter ref="C132:K163" xr:uid="{00000000-0009-0000-0000-000003000000}"/>
  <mergeCells count="14">
    <mergeCell ref="D111:F111"/>
    <mergeCell ref="E123:H123"/>
    <mergeCell ref="E125:H125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2"/>
  <sheetViews>
    <sheetView showGridLines="0" topLeftCell="A132" workbookViewId="0">
      <selection activeCell="E136" sqref="E135:E152"/>
    </sheetView>
  </sheetViews>
  <sheetFormatPr defaultRowHeight="10.3" x14ac:dyDescent="0.25"/>
  <cols>
    <col min="1" max="1" width="8.36328125" style="1" customWidth="1"/>
    <col min="2" max="2" width="1.1796875" style="1" customWidth="1"/>
    <col min="3" max="3" width="4.1796875" style="1" customWidth="1"/>
    <col min="4" max="4" width="4.36328125" style="1" customWidth="1"/>
    <col min="5" max="5" width="17.1796875" style="1" customWidth="1"/>
    <col min="6" max="6" width="50.81640625" style="1" customWidth="1"/>
    <col min="7" max="7" width="7.453125" style="1" customWidth="1"/>
    <col min="8" max="8" width="14" style="1" customWidth="1"/>
    <col min="9" max="9" width="15.81640625" style="1" customWidth="1"/>
    <col min="10" max="10" width="22.36328125" style="1" customWidth="1"/>
    <col min="11" max="11" width="22.36328125" style="1" hidden="1" customWidth="1"/>
    <col min="12" max="12" width="9.36328125" style="1" customWidth="1"/>
    <col min="13" max="13" width="10.81640625" style="1" hidden="1" customWidth="1"/>
    <col min="14" max="14" width="9.36328125" style="1" hidden="1"/>
    <col min="15" max="20" width="14.1796875" style="1" hidden="1" customWidth="1"/>
    <col min="21" max="21" width="16.36328125" style="1" hidden="1" customWidth="1"/>
    <col min="22" max="22" width="12.36328125" style="1" customWidth="1"/>
    <col min="23" max="23" width="16.36328125" style="1" customWidth="1"/>
    <col min="24" max="24" width="12.36328125" style="1" customWidth="1"/>
    <col min="25" max="25" width="15" style="1" customWidth="1"/>
    <col min="26" max="26" width="11" style="1" customWidth="1"/>
    <col min="27" max="27" width="15" style="1" customWidth="1"/>
    <col min="28" max="28" width="16.36328125" style="1" customWidth="1"/>
    <col min="29" max="29" width="11" style="1" customWidth="1"/>
    <col min="30" max="30" width="15" style="1" customWidth="1"/>
    <col min="31" max="31" width="16.36328125" style="1" customWidth="1"/>
    <col min="44" max="65" width="9.36328125" style="1" hidden="1"/>
  </cols>
  <sheetData>
    <row r="2" spans="1:46" s="1" customFormat="1" ht="37" customHeight="1" x14ac:dyDescent="0.25">
      <c r="L2" s="187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93</v>
      </c>
    </row>
    <row r="3" spans="1:46" s="1" customFormat="1" ht="7" customHeight="1" x14ac:dyDescent="0.25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5" customHeight="1" x14ac:dyDescent="0.25">
      <c r="B4" s="17"/>
      <c r="D4" s="18" t="s">
        <v>103</v>
      </c>
      <c r="L4" s="17"/>
      <c r="M4" s="90" t="s">
        <v>9</v>
      </c>
      <c r="AT4" s="14" t="s">
        <v>3</v>
      </c>
    </row>
    <row r="5" spans="1:46" s="1" customFormat="1" ht="7" customHeight="1" x14ac:dyDescent="0.25">
      <c r="B5" s="17"/>
      <c r="L5" s="17"/>
    </row>
    <row r="6" spans="1:46" s="1" customFormat="1" ht="12" customHeight="1" x14ac:dyDescent="0.25">
      <c r="B6" s="17"/>
      <c r="D6" s="24" t="s">
        <v>14</v>
      </c>
      <c r="L6" s="17"/>
    </row>
    <row r="7" spans="1:46" s="1" customFormat="1" ht="16.5" customHeight="1" x14ac:dyDescent="0.25">
      <c r="B7" s="17"/>
      <c r="E7" s="228" t="str">
        <f>'Rekapitulácia stavby'!K6</f>
        <v>Areál na spracovanie biologickeho odpadu</v>
      </c>
      <c r="F7" s="229"/>
      <c r="G7" s="229"/>
      <c r="H7" s="229"/>
      <c r="L7" s="17"/>
    </row>
    <row r="8" spans="1:46" s="2" customFormat="1" ht="12" customHeight="1" x14ac:dyDescent="0.25">
      <c r="A8" s="29"/>
      <c r="B8" s="30"/>
      <c r="C8" s="29"/>
      <c r="D8" s="24" t="s">
        <v>104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5">
      <c r="A9" s="29"/>
      <c r="B9" s="30"/>
      <c r="C9" s="29"/>
      <c r="D9" s="29"/>
      <c r="E9" s="217" t="s">
        <v>1171</v>
      </c>
      <c r="F9" s="230"/>
      <c r="G9" s="230"/>
      <c r="H9" s="23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5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5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25. 11. 2019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 x14ac:dyDescent="0.25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5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24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5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 x14ac:dyDescent="0.25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5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5">
      <c r="A18" s="29"/>
      <c r="B18" s="30"/>
      <c r="C18" s="29"/>
      <c r="D18" s="29"/>
      <c r="E18" s="231" t="str">
        <f>'Rekapitulácia stavby'!E14</f>
        <v>Vyplň údaj</v>
      </c>
      <c r="F18" s="199"/>
      <c r="G18" s="199"/>
      <c r="H18" s="199"/>
      <c r="I18" s="2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 x14ac:dyDescent="0.25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5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5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26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 x14ac:dyDescent="0.25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5">
      <c r="A23" s="29"/>
      <c r="B23" s="30"/>
      <c r="C23" s="29"/>
      <c r="D23" s="24" t="s">
        <v>33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5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 x14ac:dyDescent="0.25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5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5">
      <c r="A27" s="91"/>
      <c r="B27" s="92"/>
      <c r="C27" s="91"/>
      <c r="D27" s="91"/>
      <c r="E27" s="203" t="s">
        <v>1</v>
      </c>
      <c r="F27" s="203"/>
      <c r="G27" s="203"/>
      <c r="H27" s="20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7" customHeight="1" x14ac:dyDescent="0.2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 x14ac:dyDescent="0.25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5" customHeight="1" x14ac:dyDescent="0.25">
      <c r="A30" s="29"/>
      <c r="B30" s="30"/>
      <c r="C30" s="29"/>
      <c r="D30" s="22" t="s">
        <v>106</v>
      </c>
      <c r="E30" s="29"/>
      <c r="F30" s="29"/>
      <c r="G30" s="29"/>
      <c r="H30" s="29"/>
      <c r="I30" s="29"/>
      <c r="J30" s="94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5" customHeight="1" x14ac:dyDescent="0.25">
      <c r="A31" s="29"/>
      <c r="B31" s="30"/>
      <c r="C31" s="29"/>
      <c r="D31" s="95" t="s">
        <v>107</v>
      </c>
      <c r="E31" s="29"/>
      <c r="F31" s="29"/>
      <c r="G31" s="29"/>
      <c r="H31" s="29"/>
      <c r="I31" s="29"/>
      <c r="J31" s="94">
        <f>J105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4" customHeight="1" x14ac:dyDescent="0.25">
      <c r="A32" s="29"/>
      <c r="B32" s="30"/>
      <c r="C32" s="29"/>
      <c r="D32" s="96" t="s">
        <v>35</v>
      </c>
      <c r="E32" s="29"/>
      <c r="F32" s="29"/>
      <c r="G32" s="29"/>
      <c r="H32" s="29"/>
      <c r="I32" s="29"/>
      <c r="J32" s="68">
        <f>ROUND(J30 + J31,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" customHeight="1" x14ac:dyDescent="0.25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" customHeight="1" x14ac:dyDescent="0.25">
      <c r="A34" s="29"/>
      <c r="B34" s="30"/>
      <c r="C34" s="29"/>
      <c r="D34" s="29"/>
      <c r="E34" s="29"/>
      <c r="F34" s="33" t="s">
        <v>37</v>
      </c>
      <c r="G34" s="29"/>
      <c r="H34" s="29"/>
      <c r="I34" s="33" t="s">
        <v>36</v>
      </c>
      <c r="J34" s="33" t="s">
        <v>38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" customHeight="1" x14ac:dyDescent="0.25">
      <c r="A35" s="29"/>
      <c r="B35" s="30"/>
      <c r="C35" s="29"/>
      <c r="D35" s="97" t="s">
        <v>39</v>
      </c>
      <c r="E35" s="24" t="s">
        <v>40</v>
      </c>
      <c r="F35" s="98">
        <f>ROUND((SUM(BE105:BE112) + SUM(BE132:BE151)),  2)</f>
        <v>0</v>
      </c>
      <c r="G35" s="29"/>
      <c r="H35" s="29"/>
      <c r="I35" s="99">
        <v>0.2</v>
      </c>
      <c r="J35" s="98">
        <f>ROUND(((SUM(BE105:BE112) + SUM(BE132:BE151))*I35),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" customHeight="1" x14ac:dyDescent="0.25">
      <c r="A36" s="29"/>
      <c r="B36" s="30"/>
      <c r="C36" s="29"/>
      <c r="D36" s="29"/>
      <c r="E36" s="24" t="s">
        <v>41</v>
      </c>
      <c r="F36" s="98">
        <f>ROUND((SUM(BF105:BF112) + SUM(BF132:BF151)),  2)</f>
        <v>0</v>
      </c>
      <c r="G36" s="29"/>
      <c r="H36" s="29"/>
      <c r="I36" s="99">
        <v>0.2</v>
      </c>
      <c r="J36" s="98">
        <f>ROUND(((SUM(BF105:BF112) + SUM(BF132:BF151))*I36),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" hidden="1" customHeight="1" x14ac:dyDescent="0.25">
      <c r="A37" s="29"/>
      <c r="B37" s="30"/>
      <c r="C37" s="29"/>
      <c r="D37" s="29"/>
      <c r="E37" s="24" t="s">
        <v>42</v>
      </c>
      <c r="F37" s="98">
        <f>ROUND((SUM(BG105:BG112) + SUM(BG132:BG151)),  2)</f>
        <v>0</v>
      </c>
      <c r="G37" s="29"/>
      <c r="H37" s="29"/>
      <c r="I37" s="99">
        <v>0.2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" hidden="1" customHeight="1" x14ac:dyDescent="0.25">
      <c r="A38" s="29"/>
      <c r="B38" s="30"/>
      <c r="C38" s="29"/>
      <c r="D38" s="29"/>
      <c r="E38" s="24" t="s">
        <v>43</v>
      </c>
      <c r="F38" s="98">
        <f>ROUND((SUM(BH105:BH112) + SUM(BH132:BH151)),  2)</f>
        <v>0</v>
      </c>
      <c r="G38" s="29"/>
      <c r="H38" s="29"/>
      <c r="I38" s="99">
        <v>0.2</v>
      </c>
      <c r="J38" s="9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" hidden="1" customHeight="1" x14ac:dyDescent="0.25">
      <c r="A39" s="29"/>
      <c r="B39" s="30"/>
      <c r="C39" s="29"/>
      <c r="D39" s="29"/>
      <c r="E39" s="24" t="s">
        <v>44</v>
      </c>
      <c r="F39" s="98">
        <f>ROUND((SUM(BI105:BI112) + SUM(BI132:BI151)),  2)</f>
        <v>0</v>
      </c>
      <c r="G39" s="29"/>
      <c r="H39" s="29"/>
      <c r="I39" s="99">
        <v>0</v>
      </c>
      <c r="J39" s="9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" customHeight="1" x14ac:dyDescent="0.25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4" customHeight="1" x14ac:dyDescent="0.25">
      <c r="A41" s="29"/>
      <c r="B41" s="30"/>
      <c r="C41" s="100"/>
      <c r="D41" s="101" t="s">
        <v>45</v>
      </c>
      <c r="E41" s="57"/>
      <c r="F41" s="57"/>
      <c r="G41" s="102" t="s">
        <v>46</v>
      </c>
      <c r="H41" s="103" t="s">
        <v>47</v>
      </c>
      <c r="I41" s="57"/>
      <c r="J41" s="104">
        <f>SUM(J32:J39)</f>
        <v>0</v>
      </c>
      <c r="K41" s="105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" customHeight="1" x14ac:dyDescent="0.25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" customHeight="1" x14ac:dyDescent="0.25">
      <c r="B43" s="17"/>
      <c r="L43" s="17"/>
    </row>
    <row r="44" spans="1:31" s="1" customFormat="1" ht="14.5" customHeight="1" x14ac:dyDescent="0.25">
      <c r="B44" s="17"/>
      <c r="L44" s="17"/>
    </row>
    <row r="45" spans="1:31" s="1" customFormat="1" ht="14.5" customHeight="1" x14ac:dyDescent="0.25">
      <c r="B45" s="17"/>
      <c r="L45" s="17"/>
    </row>
    <row r="46" spans="1:31" s="1" customFormat="1" ht="14.5" customHeight="1" x14ac:dyDescent="0.25">
      <c r="B46" s="17"/>
      <c r="L46" s="17"/>
    </row>
    <row r="47" spans="1:31" s="1" customFormat="1" ht="14.5" customHeight="1" x14ac:dyDescent="0.25">
      <c r="B47" s="17"/>
      <c r="L47" s="17"/>
    </row>
    <row r="48" spans="1:31" s="1" customFormat="1" ht="14.5" customHeight="1" x14ac:dyDescent="0.25">
      <c r="B48" s="17"/>
      <c r="L48" s="17"/>
    </row>
    <row r="49" spans="1:31" s="1" customFormat="1" ht="14.5" customHeight="1" x14ac:dyDescent="0.25">
      <c r="B49" s="17"/>
      <c r="L49" s="17"/>
    </row>
    <row r="50" spans="1:31" s="2" customFormat="1" ht="14.5" customHeight="1" x14ac:dyDescent="0.25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 x14ac:dyDescent="0.25">
      <c r="B51" s="17"/>
      <c r="L51" s="17"/>
    </row>
    <row r="52" spans="1:31" x14ac:dyDescent="0.25">
      <c r="B52" s="17"/>
      <c r="L52" s="17"/>
    </row>
    <row r="53" spans="1:31" x14ac:dyDescent="0.25">
      <c r="B53" s="17"/>
      <c r="L53" s="17"/>
    </row>
    <row r="54" spans="1:31" x14ac:dyDescent="0.25">
      <c r="B54" s="17"/>
      <c r="L54" s="17"/>
    </row>
    <row r="55" spans="1:31" x14ac:dyDescent="0.25">
      <c r="B55" s="17"/>
      <c r="L55" s="17"/>
    </row>
    <row r="56" spans="1:31" x14ac:dyDescent="0.25">
      <c r="B56" s="17"/>
      <c r="L56" s="17"/>
    </row>
    <row r="57" spans="1:31" x14ac:dyDescent="0.25">
      <c r="B57" s="17"/>
      <c r="L57" s="17"/>
    </row>
    <row r="58" spans="1:31" x14ac:dyDescent="0.25">
      <c r="B58" s="17"/>
      <c r="L58" s="17"/>
    </row>
    <row r="59" spans="1:31" x14ac:dyDescent="0.25">
      <c r="B59" s="17"/>
      <c r="L59" s="17"/>
    </row>
    <row r="60" spans="1:31" x14ac:dyDescent="0.25">
      <c r="B60" s="17"/>
      <c r="L60" s="17"/>
    </row>
    <row r="61" spans="1:31" s="2" customFormat="1" ht="12.45" x14ac:dyDescent="0.25">
      <c r="A61" s="29"/>
      <c r="B61" s="30"/>
      <c r="C61" s="29"/>
      <c r="D61" s="42" t="s">
        <v>50</v>
      </c>
      <c r="E61" s="32"/>
      <c r="F61" s="106" t="s">
        <v>51</v>
      </c>
      <c r="G61" s="42" t="s">
        <v>50</v>
      </c>
      <c r="H61" s="32"/>
      <c r="I61" s="32"/>
      <c r="J61" s="107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5">
      <c r="B62" s="17"/>
      <c r="L62" s="17"/>
    </row>
    <row r="63" spans="1:31" x14ac:dyDescent="0.25">
      <c r="B63" s="17"/>
      <c r="L63" s="17"/>
    </row>
    <row r="64" spans="1:31" x14ac:dyDescent="0.25">
      <c r="B64" s="17"/>
      <c r="L64" s="17"/>
    </row>
    <row r="65" spans="1:31" s="2" customFormat="1" ht="12.45" x14ac:dyDescent="0.2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5">
      <c r="B66" s="17"/>
      <c r="L66" s="17"/>
    </row>
    <row r="67" spans="1:31" x14ac:dyDescent="0.25">
      <c r="B67" s="17"/>
      <c r="L67" s="17"/>
    </row>
    <row r="68" spans="1:31" x14ac:dyDescent="0.25">
      <c r="B68" s="17"/>
      <c r="L68" s="17"/>
    </row>
    <row r="69" spans="1:31" x14ac:dyDescent="0.25">
      <c r="B69" s="17"/>
      <c r="L69" s="17"/>
    </row>
    <row r="70" spans="1:31" x14ac:dyDescent="0.25">
      <c r="B70" s="17"/>
      <c r="L70" s="17"/>
    </row>
    <row r="71" spans="1:31" x14ac:dyDescent="0.25">
      <c r="B71" s="17"/>
      <c r="L71" s="17"/>
    </row>
    <row r="72" spans="1:31" x14ac:dyDescent="0.25">
      <c r="B72" s="17"/>
      <c r="L72" s="17"/>
    </row>
    <row r="73" spans="1:31" x14ac:dyDescent="0.25">
      <c r="B73" s="17"/>
      <c r="L73" s="17"/>
    </row>
    <row r="74" spans="1:31" x14ac:dyDescent="0.25">
      <c r="B74" s="17"/>
      <c r="L74" s="17"/>
    </row>
    <row r="75" spans="1:31" x14ac:dyDescent="0.25">
      <c r="B75" s="17"/>
      <c r="L75" s="17"/>
    </row>
    <row r="76" spans="1:31" s="2" customFormat="1" ht="12.45" x14ac:dyDescent="0.25">
      <c r="A76" s="29"/>
      <c r="B76" s="30"/>
      <c r="C76" s="29"/>
      <c r="D76" s="42" t="s">
        <v>50</v>
      </c>
      <c r="E76" s="32"/>
      <c r="F76" s="106" t="s">
        <v>51</v>
      </c>
      <c r="G76" s="42" t="s">
        <v>50</v>
      </c>
      <c r="H76" s="32"/>
      <c r="I76" s="32"/>
      <c r="J76" s="107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" customHeight="1" x14ac:dyDescent="0.25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7" customHeight="1" x14ac:dyDescent="0.25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5" customHeight="1" x14ac:dyDescent="0.25">
      <c r="A82" s="29"/>
      <c r="B82" s="30"/>
      <c r="C82" s="18" t="s">
        <v>108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7" customHeight="1" x14ac:dyDescent="0.25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5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5">
      <c r="A85" s="29"/>
      <c r="B85" s="30"/>
      <c r="C85" s="29"/>
      <c r="D85" s="29"/>
      <c r="E85" s="228" t="str">
        <f>E7</f>
        <v>Areál na spracovanie biologickeho odpadu</v>
      </c>
      <c r="F85" s="229"/>
      <c r="G85" s="229"/>
      <c r="H85" s="22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5">
      <c r="A86" s="29"/>
      <c r="B86" s="30"/>
      <c r="C86" s="24" t="s">
        <v>104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5">
      <c r="A87" s="29"/>
      <c r="B87" s="30"/>
      <c r="C87" s="29"/>
      <c r="D87" s="29"/>
      <c r="E87" s="217" t="str">
        <f>E9</f>
        <v xml:space="preserve">04 - SO 04 Oplotenie </v>
      </c>
      <c r="F87" s="230"/>
      <c r="G87" s="230"/>
      <c r="H87" s="23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7" customHeight="1" x14ac:dyDescent="0.25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5">
      <c r="A89" s="29"/>
      <c r="B89" s="30"/>
      <c r="C89" s="24" t="s">
        <v>18</v>
      </c>
      <c r="D89" s="29"/>
      <c r="E89" s="29"/>
      <c r="F89" s="22" t="str">
        <f>F12</f>
        <v xml:space="preserve">Nový Ruskov </v>
      </c>
      <c r="G89" s="29"/>
      <c r="H89" s="29"/>
      <c r="I89" s="24" t="s">
        <v>20</v>
      </c>
      <c r="J89" s="52" t="str">
        <f>IF(J12="","",J12)</f>
        <v>25. 11. 2019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7" customHeight="1" x14ac:dyDescent="0.25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5" customHeight="1" x14ac:dyDescent="0.25">
      <c r="A91" s="29"/>
      <c r="B91" s="30"/>
      <c r="C91" s="24" t="s">
        <v>22</v>
      </c>
      <c r="D91" s="29"/>
      <c r="E91" s="29"/>
      <c r="F91" s="22" t="str">
        <f>E15</f>
        <v xml:space="preserve">WASTER, s.r.o.  Nový Ruskov </v>
      </c>
      <c r="G91" s="29"/>
      <c r="H91" s="29"/>
      <c r="I91" s="24" t="s">
        <v>29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5" customHeight="1" x14ac:dyDescent="0.25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4" customHeight="1" x14ac:dyDescent="0.25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5">
      <c r="A94" s="29"/>
      <c r="B94" s="30"/>
      <c r="C94" s="108" t="s">
        <v>109</v>
      </c>
      <c r="D94" s="100"/>
      <c r="E94" s="100"/>
      <c r="F94" s="100"/>
      <c r="G94" s="100"/>
      <c r="H94" s="100"/>
      <c r="I94" s="100"/>
      <c r="J94" s="109" t="s">
        <v>110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4" customHeight="1" x14ac:dyDescent="0.25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5" customHeight="1" x14ac:dyDescent="0.25">
      <c r="A96" s="29"/>
      <c r="B96" s="30"/>
      <c r="C96" s="110" t="s">
        <v>111</v>
      </c>
      <c r="D96" s="29"/>
      <c r="E96" s="29"/>
      <c r="F96" s="29"/>
      <c r="G96" s="29"/>
      <c r="H96" s="29"/>
      <c r="I96" s="29"/>
      <c r="J96" s="68">
        <f>J132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112</v>
      </c>
    </row>
    <row r="97" spans="1:65" s="9" customFormat="1" ht="25" customHeight="1" x14ac:dyDescent="0.25">
      <c r="B97" s="111"/>
      <c r="D97" s="112" t="s">
        <v>113</v>
      </c>
      <c r="E97" s="113"/>
      <c r="F97" s="113"/>
      <c r="G97" s="113"/>
      <c r="H97" s="113"/>
      <c r="I97" s="113"/>
      <c r="J97" s="114">
        <f>J133</f>
        <v>0</v>
      </c>
      <c r="L97" s="111"/>
    </row>
    <row r="98" spans="1:65" s="10" customFormat="1" ht="19.95" customHeight="1" x14ac:dyDescent="0.25">
      <c r="B98" s="115"/>
      <c r="D98" s="116" t="s">
        <v>114</v>
      </c>
      <c r="E98" s="117"/>
      <c r="F98" s="117"/>
      <c r="G98" s="117"/>
      <c r="H98" s="117"/>
      <c r="I98" s="117"/>
      <c r="J98" s="118">
        <f>J134</f>
        <v>0</v>
      </c>
      <c r="L98" s="115"/>
    </row>
    <row r="99" spans="1:65" s="10" customFormat="1" ht="19.95" customHeight="1" x14ac:dyDescent="0.25">
      <c r="B99" s="115"/>
      <c r="D99" s="116" t="s">
        <v>115</v>
      </c>
      <c r="E99" s="117"/>
      <c r="F99" s="117"/>
      <c r="G99" s="117"/>
      <c r="H99" s="117"/>
      <c r="I99" s="117"/>
      <c r="J99" s="118">
        <f>J140</f>
        <v>0</v>
      </c>
      <c r="L99" s="115"/>
    </row>
    <row r="100" spans="1:65" s="10" customFormat="1" ht="19.95" customHeight="1" x14ac:dyDescent="0.25">
      <c r="B100" s="115"/>
      <c r="D100" s="116" t="s">
        <v>120</v>
      </c>
      <c r="E100" s="117"/>
      <c r="F100" s="117"/>
      <c r="G100" s="117"/>
      <c r="H100" s="117"/>
      <c r="I100" s="117"/>
      <c r="J100" s="118">
        <f>J146</f>
        <v>0</v>
      </c>
      <c r="L100" s="115"/>
    </row>
    <row r="101" spans="1:65" s="9" customFormat="1" ht="25" customHeight="1" x14ac:dyDescent="0.25">
      <c r="B101" s="111"/>
      <c r="D101" s="112" t="s">
        <v>121</v>
      </c>
      <c r="E101" s="113"/>
      <c r="F101" s="113"/>
      <c r="G101" s="113"/>
      <c r="H101" s="113"/>
      <c r="I101" s="113"/>
      <c r="J101" s="114">
        <f>J148</f>
        <v>0</v>
      </c>
      <c r="L101" s="111"/>
    </row>
    <row r="102" spans="1:65" s="10" customFormat="1" ht="19.95" customHeight="1" x14ac:dyDescent="0.25">
      <c r="B102" s="115"/>
      <c r="D102" s="116" t="s">
        <v>1172</v>
      </c>
      <c r="E102" s="117"/>
      <c r="F102" s="117"/>
      <c r="G102" s="117"/>
      <c r="H102" s="117"/>
      <c r="I102" s="117"/>
      <c r="J102" s="118">
        <f>J149</f>
        <v>0</v>
      </c>
      <c r="L102" s="115"/>
    </row>
    <row r="103" spans="1:65" s="2" customFormat="1" ht="21.75" customHeight="1" x14ac:dyDescent="0.25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65" s="2" customFormat="1" ht="7" customHeight="1" x14ac:dyDescent="0.25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65" s="2" customFormat="1" ht="29.25" customHeight="1" x14ac:dyDescent="0.25">
      <c r="A105" s="29"/>
      <c r="B105" s="30"/>
      <c r="C105" s="110" t="s">
        <v>128</v>
      </c>
      <c r="D105" s="29"/>
      <c r="E105" s="29"/>
      <c r="F105" s="29"/>
      <c r="G105" s="29"/>
      <c r="H105" s="29"/>
      <c r="I105" s="29"/>
      <c r="J105" s="119">
        <f>ROUND(J106 + J107 + J108 + J109 + J110 + J111,2)</f>
        <v>0</v>
      </c>
      <c r="K105" s="29"/>
      <c r="L105" s="39"/>
      <c r="N105" s="120" t="s">
        <v>39</v>
      </c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18" customHeight="1" x14ac:dyDescent="0.25">
      <c r="A106" s="29"/>
      <c r="B106" s="121"/>
      <c r="C106" s="122"/>
      <c r="D106" s="226" t="s">
        <v>129</v>
      </c>
      <c r="E106" s="227"/>
      <c r="F106" s="227"/>
      <c r="G106" s="122"/>
      <c r="H106" s="122"/>
      <c r="I106" s="122"/>
      <c r="J106" s="124">
        <v>0</v>
      </c>
      <c r="K106" s="122"/>
      <c r="L106" s="125"/>
      <c r="M106" s="126"/>
      <c r="N106" s="127" t="s">
        <v>41</v>
      </c>
      <c r="O106" s="126"/>
      <c r="P106" s="126"/>
      <c r="Q106" s="126"/>
      <c r="R106" s="126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8" t="s">
        <v>130</v>
      </c>
      <c r="AZ106" s="126"/>
      <c r="BA106" s="126"/>
      <c r="BB106" s="126"/>
      <c r="BC106" s="126"/>
      <c r="BD106" s="126"/>
      <c r="BE106" s="129">
        <f t="shared" ref="BE106:BE111" si="0">IF(N106="základná",J106,0)</f>
        <v>0</v>
      </c>
      <c r="BF106" s="129">
        <f t="shared" ref="BF106:BF111" si="1">IF(N106="znížená",J106,0)</f>
        <v>0</v>
      </c>
      <c r="BG106" s="129">
        <f t="shared" ref="BG106:BG111" si="2">IF(N106="zákl. prenesená",J106,0)</f>
        <v>0</v>
      </c>
      <c r="BH106" s="129">
        <f t="shared" ref="BH106:BH111" si="3">IF(N106="zníž. prenesená",J106,0)</f>
        <v>0</v>
      </c>
      <c r="BI106" s="129">
        <f t="shared" ref="BI106:BI111" si="4">IF(N106="nulová",J106,0)</f>
        <v>0</v>
      </c>
      <c r="BJ106" s="128" t="s">
        <v>131</v>
      </c>
      <c r="BK106" s="126"/>
      <c r="BL106" s="126"/>
      <c r="BM106" s="126"/>
    </row>
    <row r="107" spans="1:65" s="2" customFormat="1" ht="18" customHeight="1" x14ac:dyDescent="0.25">
      <c r="A107" s="29"/>
      <c r="B107" s="121"/>
      <c r="C107" s="122"/>
      <c r="D107" s="226" t="s">
        <v>132</v>
      </c>
      <c r="E107" s="227"/>
      <c r="F107" s="227"/>
      <c r="G107" s="122"/>
      <c r="H107" s="122"/>
      <c r="I107" s="122"/>
      <c r="J107" s="124">
        <v>0</v>
      </c>
      <c r="K107" s="122"/>
      <c r="L107" s="125"/>
      <c r="M107" s="126"/>
      <c r="N107" s="127" t="s">
        <v>41</v>
      </c>
      <c r="O107" s="126"/>
      <c r="P107" s="126"/>
      <c r="Q107" s="126"/>
      <c r="R107" s="126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8" t="s">
        <v>130</v>
      </c>
      <c r="AZ107" s="126"/>
      <c r="BA107" s="126"/>
      <c r="BB107" s="126"/>
      <c r="BC107" s="126"/>
      <c r="BD107" s="126"/>
      <c r="BE107" s="129">
        <f t="shared" si="0"/>
        <v>0</v>
      </c>
      <c r="BF107" s="129">
        <f t="shared" si="1"/>
        <v>0</v>
      </c>
      <c r="BG107" s="129">
        <f t="shared" si="2"/>
        <v>0</v>
      </c>
      <c r="BH107" s="129">
        <f t="shared" si="3"/>
        <v>0</v>
      </c>
      <c r="BI107" s="129">
        <f t="shared" si="4"/>
        <v>0</v>
      </c>
      <c r="BJ107" s="128" t="s">
        <v>131</v>
      </c>
      <c r="BK107" s="126"/>
      <c r="BL107" s="126"/>
      <c r="BM107" s="126"/>
    </row>
    <row r="108" spans="1:65" s="2" customFormat="1" ht="18" customHeight="1" x14ac:dyDescent="0.25">
      <c r="A108" s="29"/>
      <c r="B108" s="121"/>
      <c r="C108" s="122"/>
      <c r="D108" s="226" t="s">
        <v>133</v>
      </c>
      <c r="E108" s="227"/>
      <c r="F108" s="227"/>
      <c r="G108" s="122"/>
      <c r="H108" s="122"/>
      <c r="I108" s="122"/>
      <c r="J108" s="124">
        <v>0</v>
      </c>
      <c r="K108" s="122"/>
      <c r="L108" s="125"/>
      <c r="M108" s="126"/>
      <c r="N108" s="127" t="s">
        <v>41</v>
      </c>
      <c r="O108" s="126"/>
      <c r="P108" s="126"/>
      <c r="Q108" s="126"/>
      <c r="R108" s="126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8" t="s">
        <v>130</v>
      </c>
      <c r="AZ108" s="126"/>
      <c r="BA108" s="126"/>
      <c r="BB108" s="126"/>
      <c r="BC108" s="126"/>
      <c r="BD108" s="126"/>
      <c r="BE108" s="129">
        <f t="shared" si="0"/>
        <v>0</v>
      </c>
      <c r="BF108" s="129">
        <f t="shared" si="1"/>
        <v>0</v>
      </c>
      <c r="BG108" s="129">
        <f t="shared" si="2"/>
        <v>0</v>
      </c>
      <c r="BH108" s="129">
        <f t="shared" si="3"/>
        <v>0</v>
      </c>
      <c r="BI108" s="129">
        <f t="shared" si="4"/>
        <v>0</v>
      </c>
      <c r="BJ108" s="128" t="s">
        <v>131</v>
      </c>
      <c r="BK108" s="126"/>
      <c r="BL108" s="126"/>
      <c r="BM108" s="126"/>
    </row>
    <row r="109" spans="1:65" s="2" customFormat="1" ht="18" customHeight="1" x14ac:dyDescent="0.25">
      <c r="A109" s="29"/>
      <c r="B109" s="121"/>
      <c r="C109" s="122"/>
      <c r="D109" s="226" t="s">
        <v>134</v>
      </c>
      <c r="E109" s="227"/>
      <c r="F109" s="227"/>
      <c r="G109" s="122"/>
      <c r="H109" s="122"/>
      <c r="I109" s="122"/>
      <c r="J109" s="124">
        <v>0</v>
      </c>
      <c r="K109" s="122"/>
      <c r="L109" s="125"/>
      <c r="M109" s="126"/>
      <c r="N109" s="127" t="s">
        <v>41</v>
      </c>
      <c r="O109" s="126"/>
      <c r="P109" s="126"/>
      <c r="Q109" s="126"/>
      <c r="R109" s="126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8" t="s">
        <v>130</v>
      </c>
      <c r="AZ109" s="126"/>
      <c r="BA109" s="126"/>
      <c r="BB109" s="126"/>
      <c r="BC109" s="126"/>
      <c r="BD109" s="126"/>
      <c r="BE109" s="129">
        <f t="shared" si="0"/>
        <v>0</v>
      </c>
      <c r="BF109" s="129">
        <f t="shared" si="1"/>
        <v>0</v>
      </c>
      <c r="BG109" s="129">
        <f t="shared" si="2"/>
        <v>0</v>
      </c>
      <c r="BH109" s="129">
        <f t="shared" si="3"/>
        <v>0</v>
      </c>
      <c r="BI109" s="129">
        <f t="shared" si="4"/>
        <v>0</v>
      </c>
      <c r="BJ109" s="128" t="s">
        <v>131</v>
      </c>
      <c r="BK109" s="126"/>
      <c r="BL109" s="126"/>
      <c r="BM109" s="126"/>
    </row>
    <row r="110" spans="1:65" s="2" customFormat="1" ht="18" customHeight="1" x14ac:dyDescent="0.25">
      <c r="A110" s="29"/>
      <c r="B110" s="121"/>
      <c r="C110" s="122"/>
      <c r="D110" s="226" t="s">
        <v>135</v>
      </c>
      <c r="E110" s="227"/>
      <c r="F110" s="227"/>
      <c r="G110" s="122"/>
      <c r="H110" s="122"/>
      <c r="I110" s="122"/>
      <c r="J110" s="124">
        <v>0</v>
      </c>
      <c r="K110" s="122"/>
      <c r="L110" s="125"/>
      <c r="M110" s="126"/>
      <c r="N110" s="127" t="s">
        <v>41</v>
      </c>
      <c r="O110" s="126"/>
      <c r="P110" s="126"/>
      <c r="Q110" s="126"/>
      <c r="R110" s="126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8" t="s">
        <v>130</v>
      </c>
      <c r="AZ110" s="126"/>
      <c r="BA110" s="126"/>
      <c r="BB110" s="126"/>
      <c r="BC110" s="126"/>
      <c r="BD110" s="126"/>
      <c r="BE110" s="129">
        <f t="shared" si="0"/>
        <v>0</v>
      </c>
      <c r="BF110" s="129">
        <f t="shared" si="1"/>
        <v>0</v>
      </c>
      <c r="BG110" s="129">
        <f t="shared" si="2"/>
        <v>0</v>
      </c>
      <c r="BH110" s="129">
        <f t="shared" si="3"/>
        <v>0</v>
      </c>
      <c r="BI110" s="129">
        <f t="shared" si="4"/>
        <v>0</v>
      </c>
      <c r="BJ110" s="128" t="s">
        <v>131</v>
      </c>
      <c r="BK110" s="126"/>
      <c r="BL110" s="126"/>
      <c r="BM110" s="126"/>
    </row>
    <row r="111" spans="1:65" s="2" customFormat="1" ht="18" customHeight="1" x14ac:dyDescent="0.25">
      <c r="A111" s="29"/>
      <c r="B111" s="121"/>
      <c r="C111" s="122"/>
      <c r="D111" s="123" t="s">
        <v>136</v>
      </c>
      <c r="E111" s="122"/>
      <c r="F111" s="122"/>
      <c r="G111" s="122"/>
      <c r="H111" s="122"/>
      <c r="I111" s="122"/>
      <c r="J111" s="124">
        <f>ROUND(J30*T111,2)</f>
        <v>0</v>
      </c>
      <c r="K111" s="122"/>
      <c r="L111" s="125"/>
      <c r="M111" s="126"/>
      <c r="N111" s="127" t="s">
        <v>41</v>
      </c>
      <c r="O111" s="126"/>
      <c r="P111" s="126"/>
      <c r="Q111" s="126"/>
      <c r="R111" s="126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8" t="s">
        <v>137</v>
      </c>
      <c r="AZ111" s="126"/>
      <c r="BA111" s="126"/>
      <c r="BB111" s="126"/>
      <c r="BC111" s="126"/>
      <c r="BD111" s="126"/>
      <c r="BE111" s="129">
        <f t="shared" si="0"/>
        <v>0</v>
      </c>
      <c r="BF111" s="129">
        <f t="shared" si="1"/>
        <v>0</v>
      </c>
      <c r="BG111" s="129">
        <f t="shared" si="2"/>
        <v>0</v>
      </c>
      <c r="BH111" s="129">
        <f t="shared" si="3"/>
        <v>0</v>
      </c>
      <c r="BI111" s="129">
        <f t="shared" si="4"/>
        <v>0</v>
      </c>
      <c r="BJ111" s="128" t="s">
        <v>131</v>
      </c>
      <c r="BK111" s="126"/>
      <c r="BL111" s="126"/>
      <c r="BM111" s="126"/>
    </row>
    <row r="112" spans="1:65" s="2" customFormat="1" x14ac:dyDescent="0.25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29.25" customHeight="1" x14ac:dyDescent="0.25">
      <c r="A113" s="29"/>
      <c r="B113" s="30"/>
      <c r="C113" s="130" t="s">
        <v>138</v>
      </c>
      <c r="D113" s="100"/>
      <c r="E113" s="100"/>
      <c r="F113" s="100"/>
      <c r="G113" s="100"/>
      <c r="H113" s="100"/>
      <c r="I113" s="100"/>
      <c r="J113" s="131">
        <f>ROUND(J96+J105,2)</f>
        <v>0</v>
      </c>
      <c r="K113" s="100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7" customHeight="1" x14ac:dyDescent="0.25">
      <c r="A114" s="29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8" spans="1:31" s="2" customFormat="1" ht="7" customHeight="1" x14ac:dyDescent="0.25">
      <c r="A118" s="29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5" customHeight="1" x14ac:dyDescent="0.25">
      <c r="A119" s="29"/>
      <c r="B119" s="30"/>
      <c r="C119" s="18" t="s">
        <v>139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7" customHeight="1" x14ac:dyDescent="0.25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 x14ac:dyDescent="0.25">
      <c r="A121" s="29"/>
      <c r="B121" s="30"/>
      <c r="C121" s="24" t="s">
        <v>14</v>
      </c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 x14ac:dyDescent="0.25">
      <c r="A122" s="29"/>
      <c r="B122" s="30"/>
      <c r="C122" s="29"/>
      <c r="D122" s="29"/>
      <c r="E122" s="228" t="str">
        <f>E7</f>
        <v>Areál na spracovanie biologickeho odpadu</v>
      </c>
      <c r="F122" s="229"/>
      <c r="G122" s="229"/>
      <c r="H122" s="2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 x14ac:dyDescent="0.25">
      <c r="A123" s="29"/>
      <c r="B123" s="30"/>
      <c r="C123" s="24" t="s">
        <v>104</v>
      </c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6.5" customHeight="1" x14ac:dyDescent="0.25">
      <c r="A124" s="29"/>
      <c r="B124" s="30"/>
      <c r="C124" s="29"/>
      <c r="D124" s="29"/>
      <c r="E124" s="217" t="str">
        <f>E9</f>
        <v xml:space="preserve">04 - SO 04 Oplotenie </v>
      </c>
      <c r="F124" s="230"/>
      <c r="G124" s="230"/>
      <c r="H124" s="230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7" customHeight="1" x14ac:dyDescent="0.25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 x14ac:dyDescent="0.25">
      <c r="A126" s="29"/>
      <c r="B126" s="30"/>
      <c r="C126" s="24" t="s">
        <v>18</v>
      </c>
      <c r="D126" s="29"/>
      <c r="E126" s="29"/>
      <c r="F126" s="22" t="str">
        <f>F12</f>
        <v xml:space="preserve">Nový Ruskov </v>
      </c>
      <c r="G126" s="29"/>
      <c r="H126" s="29"/>
      <c r="I126" s="24" t="s">
        <v>20</v>
      </c>
      <c r="J126" s="52" t="str">
        <f>IF(J12="","",J12)</f>
        <v>25. 11. 2019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7" customHeight="1" x14ac:dyDescent="0.25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5" customHeight="1" x14ac:dyDescent="0.25">
      <c r="A128" s="29"/>
      <c r="B128" s="30"/>
      <c r="C128" s="24" t="s">
        <v>22</v>
      </c>
      <c r="D128" s="29"/>
      <c r="E128" s="29"/>
      <c r="F128" s="22" t="str">
        <f>E15</f>
        <v xml:space="preserve">WASTER, s.r.o.  Nový Ruskov </v>
      </c>
      <c r="G128" s="29"/>
      <c r="H128" s="29"/>
      <c r="I128" s="24" t="s">
        <v>29</v>
      </c>
      <c r="J128" s="27" t="str">
        <f>E21</f>
        <v xml:space="preserve"> 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5" customHeight="1" x14ac:dyDescent="0.25">
      <c r="A129" s="29"/>
      <c r="B129" s="30"/>
      <c r="C129" s="24" t="s">
        <v>27</v>
      </c>
      <c r="D129" s="29"/>
      <c r="E129" s="29"/>
      <c r="F129" s="22" t="str">
        <f>IF(E18="","",E18)</f>
        <v>Vyplň údaj</v>
      </c>
      <c r="G129" s="29"/>
      <c r="H129" s="29"/>
      <c r="I129" s="24" t="s">
        <v>33</v>
      </c>
      <c r="J129" s="27" t="str">
        <f>E24</f>
        <v xml:space="preserve"> </v>
      </c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0.4" customHeight="1" x14ac:dyDescent="0.25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11" customFormat="1" ht="29.25" customHeight="1" x14ac:dyDescent="0.25">
      <c r="A131" s="132"/>
      <c r="B131" s="133"/>
      <c r="C131" s="134" t="s">
        <v>140</v>
      </c>
      <c r="D131" s="135" t="s">
        <v>60</v>
      </c>
      <c r="E131" s="135" t="s">
        <v>56</v>
      </c>
      <c r="F131" s="135" t="s">
        <v>57</v>
      </c>
      <c r="G131" s="135" t="s">
        <v>141</v>
      </c>
      <c r="H131" s="135" t="s">
        <v>142</v>
      </c>
      <c r="I131" s="135" t="s">
        <v>143</v>
      </c>
      <c r="J131" s="136" t="s">
        <v>110</v>
      </c>
      <c r="K131" s="137" t="s">
        <v>144</v>
      </c>
      <c r="L131" s="138"/>
      <c r="M131" s="59" t="s">
        <v>1</v>
      </c>
      <c r="N131" s="60" t="s">
        <v>39</v>
      </c>
      <c r="O131" s="60" t="s">
        <v>145</v>
      </c>
      <c r="P131" s="60" t="s">
        <v>146</v>
      </c>
      <c r="Q131" s="60" t="s">
        <v>147</v>
      </c>
      <c r="R131" s="60" t="s">
        <v>148</v>
      </c>
      <c r="S131" s="60" t="s">
        <v>149</v>
      </c>
      <c r="T131" s="61" t="s">
        <v>150</v>
      </c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</row>
    <row r="132" spans="1:65" s="2" customFormat="1" ht="22.95" customHeight="1" x14ac:dyDescent="0.4">
      <c r="A132" s="29"/>
      <c r="B132" s="30"/>
      <c r="C132" s="66" t="s">
        <v>106</v>
      </c>
      <c r="D132" s="29"/>
      <c r="E132" s="29"/>
      <c r="F132" s="29"/>
      <c r="G132" s="29"/>
      <c r="H132" s="29"/>
      <c r="I132" s="29"/>
      <c r="J132" s="139">
        <f>BK132</f>
        <v>0</v>
      </c>
      <c r="K132" s="29"/>
      <c r="L132" s="30"/>
      <c r="M132" s="62"/>
      <c r="N132" s="53"/>
      <c r="O132" s="63"/>
      <c r="P132" s="140">
        <f>P133+P148</f>
        <v>0</v>
      </c>
      <c r="Q132" s="63"/>
      <c r="R132" s="140">
        <f>R133+R148</f>
        <v>1023.0979709200002</v>
      </c>
      <c r="S132" s="63"/>
      <c r="T132" s="141">
        <f>T133+T148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4" t="s">
        <v>74</v>
      </c>
      <c r="AU132" s="14" t="s">
        <v>112</v>
      </c>
      <c r="BK132" s="142">
        <f>BK133+BK148</f>
        <v>0</v>
      </c>
    </row>
    <row r="133" spans="1:65" s="12" customFormat="1" ht="25.95" customHeight="1" x14ac:dyDescent="0.35">
      <c r="B133" s="143"/>
      <c r="D133" s="144" t="s">
        <v>74</v>
      </c>
      <c r="E133" s="145" t="s">
        <v>151</v>
      </c>
      <c r="F133" s="145" t="s">
        <v>152</v>
      </c>
      <c r="I133" s="146"/>
      <c r="J133" s="147">
        <f>BK133</f>
        <v>0</v>
      </c>
      <c r="L133" s="143"/>
      <c r="M133" s="148"/>
      <c r="N133" s="149"/>
      <c r="O133" s="149"/>
      <c r="P133" s="150">
        <f>P134+P140+P146</f>
        <v>0</v>
      </c>
      <c r="Q133" s="149"/>
      <c r="R133" s="150">
        <f>R134+R140+R146</f>
        <v>1023.0125709200001</v>
      </c>
      <c r="S133" s="149"/>
      <c r="T133" s="151">
        <f>T134+T140+T146</f>
        <v>0</v>
      </c>
      <c r="AR133" s="144" t="s">
        <v>83</v>
      </c>
      <c r="AT133" s="152" t="s">
        <v>74</v>
      </c>
      <c r="AU133" s="152" t="s">
        <v>75</v>
      </c>
      <c r="AY133" s="144" t="s">
        <v>153</v>
      </c>
      <c r="BK133" s="153">
        <f>BK134+BK140+BK146</f>
        <v>0</v>
      </c>
    </row>
    <row r="134" spans="1:65" s="12" customFormat="1" ht="22.95" customHeight="1" x14ac:dyDescent="0.3">
      <c r="B134" s="143"/>
      <c r="D134" s="144" t="s">
        <v>74</v>
      </c>
      <c r="E134" s="154" t="s">
        <v>83</v>
      </c>
      <c r="F134" s="154" t="s">
        <v>154</v>
      </c>
      <c r="I134" s="146"/>
      <c r="J134" s="155">
        <f>BK134</f>
        <v>0</v>
      </c>
      <c r="L134" s="143"/>
      <c r="M134" s="148"/>
      <c r="N134" s="149"/>
      <c r="O134" s="149"/>
      <c r="P134" s="150">
        <f>SUM(P135:P139)</f>
        <v>0</v>
      </c>
      <c r="Q134" s="149"/>
      <c r="R134" s="150">
        <f>SUM(R135:R139)</f>
        <v>0</v>
      </c>
      <c r="S134" s="149"/>
      <c r="T134" s="151">
        <f>SUM(T135:T139)</f>
        <v>0</v>
      </c>
      <c r="AR134" s="144" t="s">
        <v>83</v>
      </c>
      <c r="AT134" s="152" t="s">
        <v>74</v>
      </c>
      <c r="AU134" s="152" t="s">
        <v>83</v>
      </c>
      <c r="AY134" s="144" t="s">
        <v>153</v>
      </c>
      <c r="BK134" s="153">
        <f>SUM(BK135:BK139)</f>
        <v>0</v>
      </c>
    </row>
    <row r="135" spans="1:65" s="2" customFormat="1" ht="21.75" customHeight="1" x14ac:dyDescent="0.25">
      <c r="A135" s="29"/>
      <c r="B135" s="121"/>
      <c r="C135" s="156" t="s">
        <v>83</v>
      </c>
      <c r="D135" s="156" t="s">
        <v>155</v>
      </c>
      <c r="E135" s="157"/>
      <c r="F135" s="158" t="s">
        <v>163</v>
      </c>
      <c r="G135" s="159" t="s">
        <v>157</v>
      </c>
      <c r="H135" s="160">
        <v>146.93100000000001</v>
      </c>
      <c r="I135" s="161"/>
      <c r="J135" s="160">
        <f>ROUND(I135*H135,3)</f>
        <v>0</v>
      </c>
      <c r="K135" s="162"/>
      <c r="L135" s="30"/>
      <c r="M135" s="163" t="s">
        <v>1</v>
      </c>
      <c r="N135" s="164" t="s">
        <v>41</v>
      </c>
      <c r="O135" s="55"/>
      <c r="P135" s="165">
        <f>O135*H135</f>
        <v>0</v>
      </c>
      <c r="Q135" s="165">
        <v>0</v>
      </c>
      <c r="R135" s="165">
        <f>Q135*H135</f>
        <v>0</v>
      </c>
      <c r="S135" s="165">
        <v>0</v>
      </c>
      <c r="T135" s="166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67" t="s">
        <v>158</v>
      </c>
      <c r="AT135" s="167" t="s">
        <v>155</v>
      </c>
      <c r="AU135" s="167" t="s">
        <v>131</v>
      </c>
      <c r="AY135" s="14" t="s">
        <v>153</v>
      </c>
      <c r="BE135" s="168">
        <f>IF(N135="základná",J135,0)</f>
        <v>0</v>
      </c>
      <c r="BF135" s="168">
        <f>IF(N135="znížená",J135,0)</f>
        <v>0</v>
      </c>
      <c r="BG135" s="168">
        <f>IF(N135="zákl. prenesená",J135,0)</f>
        <v>0</v>
      </c>
      <c r="BH135" s="168">
        <f>IF(N135="zníž. prenesená",J135,0)</f>
        <v>0</v>
      </c>
      <c r="BI135" s="168">
        <f>IF(N135="nulová",J135,0)</f>
        <v>0</v>
      </c>
      <c r="BJ135" s="14" t="s">
        <v>131</v>
      </c>
      <c r="BK135" s="169">
        <f>ROUND(I135*H135,3)</f>
        <v>0</v>
      </c>
      <c r="BL135" s="14" t="s">
        <v>158</v>
      </c>
      <c r="BM135" s="167" t="s">
        <v>1173</v>
      </c>
    </row>
    <row r="136" spans="1:65" s="2" customFormat="1" ht="33" customHeight="1" x14ac:dyDescent="0.25">
      <c r="A136" s="29"/>
      <c r="B136" s="121"/>
      <c r="C136" s="156" t="s">
        <v>131</v>
      </c>
      <c r="D136" s="156" t="s">
        <v>155</v>
      </c>
      <c r="E136" s="157"/>
      <c r="F136" s="158" t="s">
        <v>459</v>
      </c>
      <c r="G136" s="159" t="s">
        <v>157</v>
      </c>
      <c r="H136" s="160">
        <v>146.93100000000001</v>
      </c>
      <c r="I136" s="161"/>
      <c r="J136" s="160">
        <f>ROUND(I136*H136,3)</f>
        <v>0</v>
      </c>
      <c r="K136" s="162"/>
      <c r="L136" s="30"/>
      <c r="M136" s="163" t="s">
        <v>1</v>
      </c>
      <c r="N136" s="164" t="s">
        <v>41</v>
      </c>
      <c r="O136" s="55"/>
      <c r="P136" s="165">
        <f>O136*H136</f>
        <v>0</v>
      </c>
      <c r="Q136" s="165">
        <v>0</v>
      </c>
      <c r="R136" s="165">
        <f>Q136*H136</f>
        <v>0</v>
      </c>
      <c r="S136" s="165">
        <v>0</v>
      </c>
      <c r="T136" s="166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67" t="s">
        <v>158</v>
      </c>
      <c r="AT136" s="167" t="s">
        <v>155</v>
      </c>
      <c r="AU136" s="167" t="s">
        <v>131</v>
      </c>
      <c r="AY136" s="14" t="s">
        <v>153</v>
      </c>
      <c r="BE136" s="168">
        <f>IF(N136="základná",J136,0)</f>
        <v>0</v>
      </c>
      <c r="BF136" s="168">
        <f>IF(N136="znížená",J136,0)</f>
        <v>0</v>
      </c>
      <c r="BG136" s="168">
        <f>IF(N136="zákl. prenesená",J136,0)</f>
        <v>0</v>
      </c>
      <c r="BH136" s="168">
        <f>IF(N136="zníž. prenesená",J136,0)</f>
        <v>0</v>
      </c>
      <c r="BI136" s="168">
        <f>IF(N136="nulová",J136,0)</f>
        <v>0</v>
      </c>
      <c r="BJ136" s="14" t="s">
        <v>131</v>
      </c>
      <c r="BK136" s="169">
        <f>ROUND(I136*H136,3)</f>
        <v>0</v>
      </c>
      <c r="BL136" s="14" t="s">
        <v>158</v>
      </c>
      <c r="BM136" s="167" t="s">
        <v>1174</v>
      </c>
    </row>
    <row r="137" spans="1:65" s="2" customFormat="1" ht="33" customHeight="1" x14ac:dyDescent="0.25">
      <c r="A137" s="29"/>
      <c r="B137" s="121"/>
      <c r="C137" s="156" t="s">
        <v>162</v>
      </c>
      <c r="D137" s="156" t="s">
        <v>155</v>
      </c>
      <c r="E137" s="157"/>
      <c r="F137" s="158" t="s">
        <v>1132</v>
      </c>
      <c r="G137" s="159" t="s">
        <v>157</v>
      </c>
      <c r="H137" s="160">
        <v>146.93100000000001</v>
      </c>
      <c r="I137" s="161"/>
      <c r="J137" s="160">
        <f>ROUND(I137*H137,3)</f>
        <v>0</v>
      </c>
      <c r="K137" s="162"/>
      <c r="L137" s="30"/>
      <c r="M137" s="163" t="s">
        <v>1</v>
      </c>
      <c r="N137" s="164" t="s">
        <v>41</v>
      </c>
      <c r="O137" s="55"/>
      <c r="P137" s="165">
        <f>O137*H137</f>
        <v>0</v>
      </c>
      <c r="Q137" s="165">
        <v>0</v>
      </c>
      <c r="R137" s="165">
        <f>Q137*H137</f>
        <v>0</v>
      </c>
      <c r="S137" s="165">
        <v>0</v>
      </c>
      <c r="T137" s="166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7" t="s">
        <v>158</v>
      </c>
      <c r="AT137" s="167" t="s">
        <v>155</v>
      </c>
      <c r="AU137" s="167" t="s">
        <v>131</v>
      </c>
      <c r="AY137" s="14" t="s">
        <v>153</v>
      </c>
      <c r="BE137" s="168">
        <f>IF(N137="základná",J137,0)</f>
        <v>0</v>
      </c>
      <c r="BF137" s="168">
        <f>IF(N137="znížená",J137,0)</f>
        <v>0</v>
      </c>
      <c r="BG137" s="168">
        <f>IF(N137="zákl. prenesená",J137,0)</f>
        <v>0</v>
      </c>
      <c r="BH137" s="168">
        <f>IF(N137="zníž. prenesená",J137,0)</f>
        <v>0</v>
      </c>
      <c r="BI137" s="168">
        <f>IF(N137="nulová",J137,0)</f>
        <v>0</v>
      </c>
      <c r="BJ137" s="14" t="s">
        <v>131</v>
      </c>
      <c r="BK137" s="169">
        <f>ROUND(I137*H137,3)</f>
        <v>0</v>
      </c>
      <c r="BL137" s="14" t="s">
        <v>158</v>
      </c>
      <c r="BM137" s="167" t="s">
        <v>1175</v>
      </c>
    </row>
    <row r="138" spans="1:65" s="2" customFormat="1" ht="21.75" customHeight="1" x14ac:dyDescent="0.25">
      <c r="A138" s="29"/>
      <c r="B138" s="121"/>
      <c r="C138" s="156" t="s">
        <v>188</v>
      </c>
      <c r="D138" s="156" t="s">
        <v>155</v>
      </c>
      <c r="E138" s="157"/>
      <c r="F138" s="158" t="s">
        <v>471</v>
      </c>
      <c r="G138" s="159" t="s">
        <v>157</v>
      </c>
      <c r="H138" s="160">
        <v>146.93100000000001</v>
      </c>
      <c r="I138" s="161"/>
      <c r="J138" s="160">
        <f>ROUND(I138*H138,3)</f>
        <v>0</v>
      </c>
      <c r="K138" s="162"/>
      <c r="L138" s="30"/>
      <c r="M138" s="163" t="s">
        <v>1</v>
      </c>
      <c r="N138" s="164" t="s">
        <v>41</v>
      </c>
      <c r="O138" s="55"/>
      <c r="P138" s="165">
        <f>O138*H138</f>
        <v>0</v>
      </c>
      <c r="Q138" s="165">
        <v>0</v>
      </c>
      <c r="R138" s="165">
        <f>Q138*H138</f>
        <v>0</v>
      </c>
      <c r="S138" s="165">
        <v>0</v>
      </c>
      <c r="T138" s="166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7" t="s">
        <v>158</v>
      </c>
      <c r="AT138" s="167" t="s">
        <v>155</v>
      </c>
      <c r="AU138" s="167" t="s">
        <v>131</v>
      </c>
      <c r="AY138" s="14" t="s">
        <v>153</v>
      </c>
      <c r="BE138" s="168">
        <f>IF(N138="základná",J138,0)</f>
        <v>0</v>
      </c>
      <c r="BF138" s="168">
        <f>IF(N138="znížená",J138,0)</f>
        <v>0</v>
      </c>
      <c r="BG138" s="168">
        <f>IF(N138="zákl. prenesená",J138,0)</f>
        <v>0</v>
      </c>
      <c r="BH138" s="168">
        <f>IF(N138="zníž. prenesená",J138,0)</f>
        <v>0</v>
      </c>
      <c r="BI138" s="168">
        <f>IF(N138="nulová",J138,0)</f>
        <v>0</v>
      </c>
      <c r="BJ138" s="14" t="s">
        <v>131</v>
      </c>
      <c r="BK138" s="169">
        <f>ROUND(I138*H138,3)</f>
        <v>0</v>
      </c>
      <c r="BL138" s="14" t="s">
        <v>158</v>
      </c>
      <c r="BM138" s="167" t="s">
        <v>1176</v>
      </c>
    </row>
    <row r="139" spans="1:65" s="2" customFormat="1" ht="33" customHeight="1" x14ac:dyDescent="0.25">
      <c r="A139" s="29"/>
      <c r="B139" s="121"/>
      <c r="C139" s="156" t="s">
        <v>191</v>
      </c>
      <c r="D139" s="156" t="s">
        <v>155</v>
      </c>
      <c r="E139" s="157"/>
      <c r="F139" s="158" t="s">
        <v>1177</v>
      </c>
      <c r="G139" s="159" t="s">
        <v>157</v>
      </c>
      <c r="H139" s="160">
        <v>146.93100000000001</v>
      </c>
      <c r="I139" s="161"/>
      <c r="J139" s="160">
        <f>ROUND(I139*H139,3)</f>
        <v>0</v>
      </c>
      <c r="K139" s="162"/>
      <c r="L139" s="30"/>
      <c r="M139" s="163" t="s">
        <v>1</v>
      </c>
      <c r="N139" s="164" t="s">
        <v>41</v>
      </c>
      <c r="O139" s="55"/>
      <c r="P139" s="165">
        <f>O139*H139</f>
        <v>0</v>
      </c>
      <c r="Q139" s="165">
        <v>0</v>
      </c>
      <c r="R139" s="165">
        <f>Q139*H139</f>
        <v>0</v>
      </c>
      <c r="S139" s="165">
        <v>0</v>
      </c>
      <c r="T139" s="166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7" t="s">
        <v>158</v>
      </c>
      <c r="AT139" s="167" t="s">
        <v>155</v>
      </c>
      <c r="AU139" s="167" t="s">
        <v>131</v>
      </c>
      <c r="AY139" s="14" t="s">
        <v>153</v>
      </c>
      <c r="BE139" s="168">
        <f>IF(N139="základná",J139,0)</f>
        <v>0</v>
      </c>
      <c r="BF139" s="168">
        <f>IF(N139="znížená",J139,0)</f>
        <v>0</v>
      </c>
      <c r="BG139" s="168">
        <f>IF(N139="zákl. prenesená",J139,0)</f>
        <v>0</v>
      </c>
      <c r="BH139" s="168">
        <f>IF(N139="zníž. prenesená",J139,0)</f>
        <v>0</v>
      </c>
      <c r="BI139" s="168">
        <f>IF(N139="nulová",J139,0)</f>
        <v>0</v>
      </c>
      <c r="BJ139" s="14" t="s">
        <v>131</v>
      </c>
      <c r="BK139" s="169">
        <f>ROUND(I139*H139,3)</f>
        <v>0</v>
      </c>
      <c r="BL139" s="14" t="s">
        <v>158</v>
      </c>
      <c r="BM139" s="167" t="s">
        <v>1178</v>
      </c>
    </row>
    <row r="140" spans="1:65" s="12" customFormat="1" ht="22.95" customHeight="1" x14ac:dyDescent="0.3">
      <c r="B140" s="143"/>
      <c r="D140" s="144" t="s">
        <v>74</v>
      </c>
      <c r="E140" s="154"/>
      <c r="F140" s="154" t="s">
        <v>187</v>
      </c>
      <c r="I140" s="146"/>
      <c r="J140" s="155">
        <f>BK140</f>
        <v>0</v>
      </c>
      <c r="L140" s="143"/>
      <c r="M140" s="148"/>
      <c r="N140" s="149"/>
      <c r="O140" s="149"/>
      <c r="P140" s="150">
        <f>SUM(P141:P145)</f>
        <v>0</v>
      </c>
      <c r="Q140" s="149"/>
      <c r="R140" s="150">
        <f>SUM(R141:R145)</f>
        <v>1023.0125709200001</v>
      </c>
      <c r="S140" s="149"/>
      <c r="T140" s="151">
        <f>SUM(T141:T145)</f>
        <v>0</v>
      </c>
      <c r="AR140" s="144" t="s">
        <v>83</v>
      </c>
      <c r="AT140" s="152" t="s">
        <v>74</v>
      </c>
      <c r="AU140" s="152" t="s">
        <v>83</v>
      </c>
      <c r="AY140" s="144" t="s">
        <v>153</v>
      </c>
      <c r="BK140" s="153">
        <f>SUM(BK141:BK145)</f>
        <v>0</v>
      </c>
    </row>
    <row r="141" spans="1:65" s="2" customFormat="1" ht="21.75" customHeight="1" x14ac:dyDescent="0.25">
      <c r="A141" s="29"/>
      <c r="B141" s="121"/>
      <c r="C141" s="156" t="s">
        <v>194</v>
      </c>
      <c r="D141" s="156" t="s">
        <v>155</v>
      </c>
      <c r="E141" s="157"/>
      <c r="F141" s="158" t="s">
        <v>484</v>
      </c>
      <c r="G141" s="159" t="s">
        <v>157</v>
      </c>
      <c r="H141" s="160">
        <v>25.928999999999998</v>
      </c>
      <c r="I141" s="161"/>
      <c r="J141" s="160">
        <f>ROUND(I141*H141,3)</f>
        <v>0</v>
      </c>
      <c r="K141" s="162"/>
      <c r="L141" s="30"/>
      <c r="M141" s="163" t="s">
        <v>1</v>
      </c>
      <c r="N141" s="164" t="s">
        <v>41</v>
      </c>
      <c r="O141" s="55"/>
      <c r="P141" s="165">
        <f>O141*H141</f>
        <v>0</v>
      </c>
      <c r="Q141" s="165">
        <v>2.0699999999999998</v>
      </c>
      <c r="R141" s="165">
        <f>Q141*H141</f>
        <v>53.67302999999999</v>
      </c>
      <c r="S141" s="165">
        <v>0</v>
      </c>
      <c r="T141" s="166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7" t="s">
        <v>158</v>
      </c>
      <c r="AT141" s="167" t="s">
        <v>155</v>
      </c>
      <c r="AU141" s="167" t="s">
        <v>131</v>
      </c>
      <c r="AY141" s="14" t="s">
        <v>153</v>
      </c>
      <c r="BE141" s="168">
        <f>IF(N141="základná",J141,0)</f>
        <v>0</v>
      </c>
      <c r="BF141" s="168">
        <f>IF(N141="znížená",J141,0)</f>
        <v>0</v>
      </c>
      <c r="BG141" s="168">
        <f>IF(N141="zákl. prenesená",J141,0)</f>
        <v>0</v>
      </c>
      <c r="BH141" s="168">
        <f>IF(N141="zníž. prenesená",J141,0)</f>
        <v>0</v>
      </c>
      <c r="BI141" s="168">
        <f>IF(N141="nulová",J141,0)</f>
        <v>0</v>
      </c>
      <c r="BJ141" s="14" t="s">
        <v>131</v>
      </c>
      <c r="BK141" s="169">
        <f>ROUND(I141*H141,3)</f>
        <v>0</v>
      </c>
      <c r="BL141" s="14" t="s">
        <v>158</v>
      </c>
      <c r="BM141" s="167" t="s">
        <v>1179</v>
      </c>
    </row>
    <row r="142" spans="1:65" s="2" customFormat="1" ht="33" customHeight="1" x14ac:dyDescent="0.25">
      <c r="A142" s="29"/>
      <c r="B142" s="121"/>
      <c r="C142" s="156" t="s">
        <v>158</v>
      </c>
      <c r="D142" s="156" t="s">
        <v>155</v>
      </c>
      <c r="E142" s="157"/>
      <c r="F142" s="158" t="s">
        <v>1180</v>
      </c>
      <c r="G142" s="159" t="s">
        <v>157</v>
      </c>
      <c r="H142" s="160">
        <v>282.29000000000002</v>
      </c>
      <c r="I142" s="161"/>
      <c r="J142" s="160">
        <f>ROUND(I142*H142,3)</f>
        <v>0</v>
      </c>
      <c r="K142" s="162"/>
      <c r="L142" s="30"/>
      <c r="M142" s="163" t="s">
        <v>1</v>
      </c>
      <c r="N142" s="164" t="s">
        <v>41</v>
      </c>
      <c r="O142" s="55"/>
      <c r="P142" s="165">
        <f>O142*H142</f>
        <v>0</v>
      </c>
      <c r="Q142" s="165">
        <v>2.1286399999999999</v>
      </c>
      <c r="R142" s="165">
        <f>Q142*H142</f>
        <v>600.8937856</v>
      </c>
      <c r="S142" s="165">
        <v>0</v>
      </c>
      <c r="T142" s="166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7" t="s">
        <v>158</v>
      </c>
      <c r="AT142" s="167" t="s">
        <v>155</v>
      </c>
      <c r="AU142" s="167" t="s">
        <v>131</v>
      </c>
      <c r="AY142" s="14" t="s">
        <v>153</v>
      </c>
      <c r="BE142" s="168">
        <f>IF(N142="základná",J142,0)</f>
        <v>0</v>
      </c>
      <c r="BF142" s="168">
        <f>IF(N142="znížená",J142,0)</f>
        <v>0</v>
      </c>
      <c r="BG142" s="168">
        <f>IF(N142="zákl. prenesená",J142,0)</f>
        <v>0</v>
      </c>
      <c r="BH142" s="168">
        <f>IF(N142="zníž. prenesená",J142,0)</f>
        <v>0</v>
      </c>
      <c r="BI142" s="168">
        <f>IF(N142="nulová",J142,0)</f>
        <v>0</v>
      </c>
      <c r="BJ142" s="14" t="s">
        <v>131</v>
      </c>
      <c r="BK142" s="169">
        <f>ROUND(I142*H142,3)</f>
        <v>0</v>
      </c>
      <c r="BL142" s="14" t="s">
        <v>158</v>
      </c>
      <c r="BM142" s="167" t="s">
        <v>1181</v>
      </c>
    </row>
    <row r="143" spans="1:65" s="2" customFormat="1" ht="16.5" customHeight="1" x14ac:dyDescent="0.25">
      <c r="A143" s="29"/>
      <c r="B143" s="121"/>
      <c r="C143" s="156" t="s">
        <v>167</v>
      </c>
      <c r="D143" s="156" t="s">
        <v>155</v>
      </c>
      <c r="E143" s="157"/>
      <c r="F143" s="158" t="s">
        <v>1182</v>
      </c>
      <c r="G143" s="159" t="s">
        <v>157</v>
      </c>
      <c r="H143" s="160">
        <v>146.93100000000001</v>
      </c>
      <c r="I143" s="161"/>
      <c r="J143" s="160">
        <f>ROUND(I143*H143,3)</f>
        <v>0</v>
      </c>
      <c r="K143" s="162"/>
      <c r="L143" s="30"/>
      <c r="M143" s="163" t="s">
        <v>1</v>
      </c>
      <c r="N143" s="164" t="s">
        <v>41</v>
      </c>
      <c r="O143" s="55"/>
      <c r="P143" s="165">
        <f>O143*H143</f>
        <v>0</v>
      </c>
      <c r="Q143" s="165">
        <v>2.4157199999999999</v>
      </c>
      <c r="R143" s="165">
        <f>Q143*H143</f>
        <v>354.94415531999999</v>
      </c>
      <c r="S143" s="165">
        <v>0</v>
      </c>
      <c r="T143" s="166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7" t="s">
        <v>158</v>
      </c>
      <c r="AT143" s="167" t="s">
        <v>155</v>
      </c>
      <c r="AU143" s="167" t="s">
        <v>131</v>
      </c>
      <c r="AY143" s="14" t="s">
        <v>153</v>
      </c>
      <c r="BE143" s="168">
        <f>IF(N143="základná",J143,0)</f>
        <v>0</v>
      </c>
      <c r="BF143" s="168">
        <f>IF(N143="znížená",J143,0)</f>
        <v>0</v>
      </c>
      <c r="BG143" s="168">
        <f>IF(N143="zákl. prenesená",J143,0)</f>
        <v>0</v>
      </c>
      <c r="BH143" s="168">
        <f>IF(N143="zníž. prenesená",J143,0)</f>
        <v>0</v>
      </c>
      <c r="BI143" s="168">
        <f>IF(N143="nulová",J143,0)</f>
        <v>0</v>
      </c>
      <c r="BJ143" s="14" t="s">
        <v>131</v>
      </c>
      <c r="BK143" s="169">
        <f>ROUND(I143*H143,3)</f>
        <v>0</v>
      </c>
      <c r="BL143" s="14" t="s">
        <v>158</v>
      </c>
      <c r="BM143" s="167" t="s">
        <v>1183</v>
      </c>
    </row>
    <row r="144" spans="1:65" s="2" customFormat="1" ht="21.75" customHeight="1" x14ac:dyDescent="0.25">
      <c r="A144" s="29"/>
      <c r="B144" s="121"/>
      <c r="C144" s="156" t="s">
        <v>170</v>
      </c>
      <c r="D144" s="156" t="s">
        <v>155</v>
      </c>
      <c r="E144" s="157"/>
      <c r="F144" s="158" t="s">
        <v>504</v>
      </c>
      <c r="G144" s="159" t="s">
        <v>178</v>
      </c>
      <c r="H144" s="160">
        <v>7.05</v>
      </c>
      <c r="I144" s="161"/>
      <c r="J144" s="160">
        <f>ROUND(I144*H144,3)</f>
        <v>0</v>
      </c>
      <c r="K144" s="162"/>
      <c r="L144" s="30"/>
      <c r="M144" s="163" t="s">
        <v>1</v>
      </c>
      <c r="N144" s="164" t="s">
        <v>41</v>
      </c>
      <c r="O144" s="55"/>
      <c r="P144" s="165">
        <f>O144*H144</f>
        <v>0</v>
      </c>
      <c r="Q144" s="165">
        <v>1.002</v>
      </c>
      <c r="R144" s="165">
        <f>Q144*H144</f>
        <v>7.0640999999999998</v>
      </c>
      <c r="S144" s="165">
        <v>0</v>
      </c>
      <c r="T144" s="166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7" t="s">
        <v>158</v>
      </c>
      <c r="AT144" s="167" t="s">
        <v>155</v>
      </c>
      <c r="AU144" s="167" t="s">
        <v>131</v>
      </c>
      <c r="AY144" s="14" t="s">
        <v>153</v>
      </c>
      <c r="BE144" s="168">
        <f>IF(N144="základná",J144,0)</f>
        <v>0</v>
      </c>
      <c r="BF144" s="168">
        <f>IF(N144="znížená",J144,0)</f>
        <v>0</v>
      </c>
      <c r="BG144" s="168">
        <f>IF(N144="zákl. prenesená",J144,0)</f>
        <v>0</v>
      </c>
      <c r="BH144" s="168">
        <f>IF(N144="zníž. prenesená",J144,0)</f>
        <v>0</v>
      </c>
      <c r="BI144" s="168">
        <f>IF(N144="nulová",J144,0)</f>
        <v>0</v>
      </c>
      <c r="BJ144" s="14" t="s">
        <v>131</v>
      </c>
      <c r="BK144" s="169">
        <f>ROUND(I144*H144,3)</f>
        <v>0</v>
      </c>
      <c r="BL144" s="14" t="s">
        <v>158</v>
      </c>
      <c r="BM144" s="167" t="s">
        <v>1184</v>
      </c>
    </row>
    <row r="145" spans="1:65" s="2" customFormat="1" ht="21.75" customHeight="1" x14ac:dyDescent="0.25">
      <c r="A145" s="29"/>
      <c r="B145" s="121"/>
      <c r="C145" s="170" t="s">
        <v>183</v>
      </c>
      <c r="D145" s="170" t="s">
        <v>195</v>
      </c>
      <c r="E145" s="171"/>
      <c r="F145" s="172" t="s">
        <v>1185</v>
      </c>
      <c r="G145" s="173" t="s">
        <v>340</v>
      </c>
      <c r="H145" s="174">
        <v>625</v>
      </c>
      <c r="I145" s="175"/>
      <c r="J145" s="174">
        <f>ROUND(I145*H145,3)</f>
        <v>0</v>
      </c>
      <c r="K145" s="176"/>
      <c r="L145" s="177"/>
      <c r="M145" s="178" t="s">
        <v>1</v>
      </c>
      <c r="N145" s="179" t="s">
        <v>41</v>
      </c>
      <c r="O145" s="55"/>
      <c r="P145" s="165">
        <f>O145*H145</f>
        <v>0</v>
      </c>
      <c r="Q145" s="165">
        <v>1.03E-2</v>
      </c>
      <c r="R145" s="165">
        <f>Q145*H145</f>
        <v>6.4375</v>
      </c>
      <c r="S145" s="165">
        <v>0</v>
      </c>
      <c r="T145" s="166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7" t="s">
        <v>176</v>
      </c>
      <c r="AT145" s="167" t="s">
        <v>195</v>
      </c>
      <c r="AU145" s="167" t="s">
        <v>131</v>
      </c>
      <c r="AY145" s="14" t="s">
        <v>153</v>
      </c>
      <c r="BE145" s="168">
        <f>IF(N145="základná",J145,0)</f>
        <v>0</v>
      </c>
      <c r="BF145" s="168">
        <f>IF(N145="znížená",J145,0)</f>
        <v>0</v>
      </c>
      <c r="BG145" s="168">
        <f>IF(N145="zákl. prenesená",J145,0)</f>
        <v>0</v>
      </c>
      <c r="BH145" s="168">
        <f>IF(N145="zníž. prenesená",J145,0)</f>
        <v>0</v>
      </c>
      <c r="BI145" s="168">
        <f>IF(N145="nulová",J145,0)</f>
        <v>0</v>
      </c>
      <c r="BJ145" s="14" t="s">
        <v>131</v>
      </c>
      <c r="BK145" s="169">
        <f>ROUND(I145*H145,3)</f>
        <v>0</v>
      </c>
      <c r="BL145" s="14" t="s">
        <v>158</v>
      </c>
      <c r="BM145" s="167" t="s">
        <v>1186</v>
      </c>
    </row>
    <row r="146" spans="1:65" s="12" customFormat="1" ht="22.95" customHeight="1" x14ac:dyDescent="0.3">
      <c r="B146" s="143"/>
      <c r="D146" s="144" t="s">
        <v>74</v>
      </c>
      <c r="E146" s="154"/>
      <c r="F146" s="154" t="s">
        <v>287</v>
      </c>
      <c r="I146" s="146"/>
      <c r="J146" s="155">
        <f>BK146</f>
        <v>0</v>
      </c>
      <c r="L146" s="143"/>
      <c r="M146" s="148"/>
      <c r="N146" s="149"/>
      <c r="O146" s="149"/>
      <c r="P146" s="150">
        <f>P147</f>
        <v>0</v>
      </c>
      <c r="Q146" s="149"/>
      <c r="R146" s="150">
        <f>R147</f>
        <v>0</v>
      </c>
      <c r="S146" s="149"/>
      <c r="T146" s="151">
        <f>T147</f>
        <v>0</v>
      </c>
      <c r="AR146" s="144" t="s">
        <v>83</v>
      </c>
      <c r="AT146" s="152" t="s">
        <v>74</v>
      </c>
      <c r="AU146" s="152" t="s">
        <v>83</v>
      </c>
      <c r="AY146" s="144" t="s">
        <v>153</v>
      </c>
      <c r="BK146" s="153">
        <f>BK147</f>
        <v>0</v>
      </c>
    </row>
    <row r="147" spans="1:65" s="2" customFormat="1" ht="33" customHeight="1" x14ac:dyDescent="0.25">
      <c r="A147" s="29"/>
      <c r="B147" s="121"/>
      <c r="C147" s="156" t="s">
        <v>173</v>
      </c>
      <c r="D147" s="156" t="s">
        <v>155</v>
      </c>
      <c r="E147" s="157"/>
      <c r="F147" s="158" t="s">
        <v>289</v>
      </c>
      <c r="G147" s="159" t="s">
        <v>178</v>
      </c>
      <c r="H147" s="160">
        <v>1023.013</v>
      </c>
      <c r="I147" s="161"/>
      <c r="J147" s="160">
        <f>ROUND(I147*H147,3)</f>
        <v>0</v>
      </c>
      <c r="K147" s="162"/>
      <c r="L147" s="30"/>
      <c r="M147" s="163" t="s">
        <v>1</v>
      </c>
      <c r="N147" s="164" t="s">
        <v>41</v>
      </c>
      <c r="O147" s="55"/>
      <c r="P147" s="165">
        <f>O147*H147</f>
        <v>0</v>
      </c>
      <c r="Q147" s="165">
        <v>0</v>
      </c>
      <c r="R147" s="165">
        <f>Q147*H147</f>
        <v>0</v>
      </c>
      <c r="S147" s="165">
        <v>0</v>
      </c>
      <c r="T147" s="166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7" t="s">
        <v>158</v>
      </c>
      <c r="AT147" s="167" t="s">
        <v>155</v>
      </c>
      <c r="AU147" s="167" t="s">
        <v>131</v>
      </c>
      <c r="AY147" s="14" t="s">
        <v>153</v>
      </c>
      <c r="BE147" s="168">
        <f>IF(N147="základná",J147,0)</f>
        <v>0</v>
      </c>
      <c r="BF147" s="168">
        <f>IF(N147="znížená",J147,0)</f>
        <v>0</v>
      </c>
      <c r="BG147" s="168">
        <f>IF(N147="zákl. prenesená",J147,0)</f>
        <v>0</v>
      </c>
      <c r="BH147" s="168">
        <f>IF(N147="zníž. prenesená",J147,0)</f>
        <v>0</v>
      </c>
      <c r="BI147" s="168">
        <f>IF(N147="nulová",J147,0)</f>
        <v>0</v>
      </c>
      <c r="BJ147" s="14" t="s">
        <v>131</v>
      </c>
      <c r="BK147" s="169">
        <f>ROUND(I147*H147,3)</f>
        <v>0</v>
      </c>
      <c r="BL147" s="14" t="s">
        <v>158</v>
      </c>
      <c r="BM147" s="167" t="s">
        <v>1187</v>
      </c>
    </row>
    <row r="148" spans="1:65" s="12" customFormat="1" ht="25.95" customHeight="1" x14ac:dyDescent="0.35">
      <c r="B148" s="143"/>
      <c r="D148" s="144" t="s">
        <v>74</v>
      </c>
      <c r="E148" s="145"/>
      <c r="F148" s="145" t="s">
        <v>291</v>
      </c>
      <c r="I148" s="146"/>
      <c r="J148" s="147">
        <f>BK148</f>
        <v>0</v>
      </c>
      <c r="L148" s="143"/>
      <c r="M148" s="148"/>
      <c r="N148" s="149"/>
      <c r="O148" s="149"/>
      <c r="P148" s="150">
        <f>P149</f>
        <v>0</v>
      </c>
      <c r="Q148" s="149"/>
      <c r="R148" s="150">
        <f>R149</f>
        <v>8.5400000000000004E-2</v>
      </c>
      <c r="S148" s="149"/>
      <c r="T148" s="151">
        <f>T149</f>
        <v>0</v>
      </c>
      <c r="AR148" s="144" t="s">
        <v>131</v>
      </c>
      <c r="AT148" s="152" t="s">
        <v>74</v>
      </c>
      <c r="AU148" s="152" t="s">
        <v>75</v>
      </c>
      <c r="AY148" s="144" t="s">
        <v>153</v>
      </c>
      <c r="BK148" s="153">
        <f>BK149</f>
        <v>0</v>
      </c>
    </row>
    <row r="149" spans="1:65" s="12" customFormat="1" ht="22.95" customHeight="1" x14ac:dyDescent="0.3">
      <c r="B149" s="143"/>
      <c r="D149" s="144" t="s">
        <v>74</v>
      </c>
      <c r="E149" s="154"/>
      <c r="F149" s="154" t="s">
        <v>1188</v>
      </c>
      <c r="I149" s="146"/>
      <c r="J149" s="155">
        <f>BK149</f>
        <v>0</v>
      </c>
      <c r="L149" s="143"/>
      <c r="M149" s="148"/>
      <c r="N149" s="149"/>
      <c r="O149" s="149"/>
      <c r="P149" s="150">
        <f>SUM(P150:P151)</f>
        <v>0</v>
      </c>
      <c r="Q149" s="149"/>
      <c r="R149" s="150">
        <f>SUM(R150:R151)</f>
        <v>8.5400000000000004E-2</v>
      </c>
      <c r="S149" s="149"/>
      <c r="T149" s="151">
        <f>SUM(T150:T151)</f>
        <v>0</v>
      </c>
      <c r="AR149" s="144" t="s">
        <v>131</v>
      </c>
      <c r="AT149" s="152" t="s">
        <v>74</v>
      </c>
      <c r="AU149" s="152" t="s">
        <v>83</v>
      </c>
      <c r="AY149" s="144" t="s">
        <v>153</v>
      </c>
      <c r="BK149" s="153">
        <f>SUM(BK150:BK151)</f>
        <v>0</v>
      </c>
    </row>
    <row r="150" spans="1:65" s="2" customFormat="1" ht="33" customHeight="1" x14ac:dyDescent="0.25">
      <c r="A150" s="29"/>
      <c r="B150" s="121"/>
      <c r="C150" s="156" t="s">
        <v>176</v>
      </c>
      <c r="D150" s="156" t="s">
        <v>155</v>
      </c>
      <c r="E150" s="157"/>
      <c r="F150" s="158" t="s">
        <v>1189</v>
      </c>
      <c r="G150" s="159" t="s">
        <v>340</v>
      </c>
      <c r="H150" s="160">
        <v>1</v>
      </c>
      <c r="I150" s="161"/>
      <c r="J150" s="160">
        <f>ROUND(I150*H150,3)</f>
        <v>0</v>
      </c>
      <c r="K150" s="162"/>
      <c r="L150" s="30"/>
      <c r="M150" s="163" t="s">
        <v>1</v>
      </c>
      <c r="N150" s="164" t="s">
        <v>41</v>
      </c>
      <c r="O150" s="55"/>
      <c r="P150" s="165">
        <f>O150*H150</f>
        <v>0</v>
      </c>
      <c r="Q150" s="165">
        <v>0</v>
      </c>
      <c r="R150" s="165">
        <f>Q150*H150</f>
        <v>0</v>
      </c>
      <c r="S150" s="165">
        <v>0</v>
      </c>
      <c r="T150" s="166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7" t="s">
        <v>204</v>
      </c>
      <c r="AT150" s="167" t="s">
        <v>155</v>
      </c>
      <c r="AU150" s="167" t="s">
        <v>131</v>
      </c>
      <c r="AY150" s="14" t="s">
        <v>153</v>
      </c>
      <c r="BE150" s="168">
        <f>IF(N150="základná",J150,0)</f>
        <v>0</v>
      </c>
      <c r="BF150" s="168">
        <f>IF(N150="znížená",J150,0)</f>
        <v>0</v>
      </c>
      <c r="BG150" s="168">
        <f>IF(N150="zákl. prenesená",J150,0)</f>
        <v>0</v>
      </c>
      <c r="BH150" s="168">
        <f>IF(N150="zníž. prenesená",J150,0)</f>
        <v>0</v>
      </c>
      <c r="BI150" s="168">
        <f>IF(N150="nulová",J150,0)</f>
        <v>0</v>
      </c>
      <c r="BJ150" s="14" t="s">
        <v>131</v>
      </c>
      <c r="BK150" s="169">
        <f>ROUND(I150*H150,3)</f>
        <v>0</v>
      </c>
      <c r="BL150" s="14" t="s">
        <v>204</v>
      </c>
      <c r="BM150" s="167" t="s">
        <v>1190</v>
      </c>
    </row>
    <row r="151" spans="1:65" s="2" customFormat="1" ht="16.5" customHeight="1" x14ac:dyDescent="0.25">
      <c r="A151" s="29"/>
      <c r="B151" s="121"/>
      <c r="C151" s="170" t="s">
        <v>180</v>
      </c>
      <c r="D151" s="170" t="s">
        <v>195</v>
      </c>
      <c r="E151" s="171"/>
      <c r="F151" s="172" t="s">
        <v>1191</v>
      </c>
      <c r="G151" s="173" t="s">
        <v>340</v>
      </c>
      <c r="H151" s="174">
        <v>1</v>
      </c>
      <c r="I151" s="175"/>
      <c r="J151" s="174">
        <f>ROUND(I151*H151,3)</f>
        <v>0</v>
      </c>
      <c r="K151" s="176"/>
      <c r="L151" s="177"/>
      <c r="M151" s="185" t="s">
        <v>1</v>
      </c>
      <c r="N151" s="186" t="s">
        <v>41</v>
      </c>
      <c r="O151" s="182"/>
      <c r="P151" s="183">
        <f>O151*H151</f>
        <v>0</v>
      </c>
      <c r="Q151" s="183">
        <v>8.5400000000000004E-2</v>
      </c>
      <c r="R151" s="183">
        <f>Q151*H151</f>
        <v>8.5400000000000004E-2</v>
      </c>
      <c r="S151" s="183">
        <v>0</v>
      </c>
      <c r="T151" s="184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7" t="s">
        <v>253</v>
      </c>
      <c r="AT151" s="167" t="s">
        <v>195</v>
      </c>
      <c r="AU151" s="167" t="s">
        <v>131</v>
      </c>
      <c r="AY151" s="14" t="s">
        <v>153</v>
      </c>
      <c r="BE151" s="168">
        <f>IF(N151="základná",J151,0)</f>
        <v>0</v>
      </c>
      <c r="BF151" s="168">
        <f>IF(N151="znížená",J151,0)</f>
        <v>0</v>
      </c>
      <c r="BG151" s="168">
        <f>IF(N151="zákl. prenesená",J151,0)</f>
        <v>0</v>
      </c>
      <c r="BH151" s="168">
        <f>IF(N151="zníž. prenesená",J151,0)</f>
        <v>0</v>
      </c>
      <c r="BI151" s="168">
        <f>IF(N151="nulová",J151,0)</f>
        <v>0</v>
      </c>
      <c r="BJ151" s="14" t="s">
        <v>131</v>
      </c>
      <c r="BK151" s="169">
        <f>ROUND(I151*H151,3)</f>
        <v>0</v>
      </c>
      <c r="BL151" s="14" t="s">
        <v>204</v>
      </c>
      <c r="BM151" s="167" t="s">
        <v>1192</v>
      </c>
    </row>
    <row r="152" spans="1:65" s="2" customFormat="1" ht="7" customHeight="1" x14ac:dyDescent="0.25">
      <c r="A152" s="29"/>
      <c r="B152" s="44"/>
      <c r="C152" s="45"/>
      <c r="D152" s="45"/>
      <c r="E152" s="45"/>
      <c r="F152" s="45"/>
      <c r="G152" s="45"/>
      <c r="H152" s="45"/>
      <c r="I152" s="45"/>
      <c r="J152" s="45"/>
      <c r="K152" s="45"/>
      <c r="L152" s="30"/>
      <c r="M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</row>
  </sheetData>
  <autoFilter ref="C131:K151" xr:uid="{00000000-0009-0000-0000-000004000000}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99"/>
  <sheetViews>
    <sheetView showGridLines="0" topLeftCell="A125" workbookViewId="0">
      <selection activeCell="E142" sqref="E142:E201"/>
    </sheetView>
  </sheetViews>
  <sheetFormatPr defaultRowHeight="10.3" x14ac:dyDescent="0.25"/>
  <cols>
    <col min="1" max="1" width="8.36328125" style="1" customWidth="1"/>
    <col min="2" max="2" width="1.1796875" style="1" customWidth="1"/>
    <col min="3" max="3" width="4.1796875" style="1" customWidth="1"/>
    <col min="4" max="4" width="4.36328125" style="1" customWidth="1"/>
    <col min="5" max="5" width="17.1796875" style="1" customWidth="1"/>
    <col min="6" max="6" width="50.81640625" style="1" customWidth="1"/>
    <col min="7" max="7" width="7.453125" style="1" customWidth="1"/>
    <col min="8" max="8" width="14" style="1" customWidth="1"/>
    <col min="9" max="9" width="15.81640625" style="1" customWidth="1"/>
    <col min="10" max="10" width="22.36328125" style="1" customWidth="1"/>
    <col min="11" max="11" width="22.36328125" style="1" hidden="1" customWidth="1"/>
    <col min="12" max="12" width="9.36328125" style="1" customWidth="1"/>
    <col min="13" max="13" width="10.81640625" style="1" hidden="1" customWidth="1"/>
    <col min="14" max="14" width="9.36328125" style="1" hidden="1"/>
    <col min="15" max="20" width="14.1796875" style="1" hidden="1" customWidth="1"/>
    <col min="21" max="21" width="16.36328125" style="1" hidden="1" customWidth="1"/>
    <col min="22" max="22" width="12.36328125" style="1" customWidth="1"/>
    <col min="23" max="23" width="16.36328125" style="1" customWidth="1"/>
    <col min="24" max="24" width="12.36328125" style="1" customWidth="1"/>
    <col min="25" max="25" width="15" style="1" customWidth="1"/>
    <col min="26" max="26" width="11" style="1" customWidth="1"/>
    <col min="27" max="27" width="15" style="1" customWidth="1"/>
    <col min="28" max="28" width="16.36328125" style="1" customWidth="1"/>
    <col min="29" max="29" width="11" style="1" customWidth="1"/>
    <col min="30" max="30" width="15" style="1" customWidth="1"/>
    <col min="31" max="31" width="16.36328125" style="1" customWidth="1"/>
    <col min="44" max="65" width="9.36328125" style="1" hidden="1"/>
  </cols>
  <sheetData>
    <row r="2" spans="1:46" s="1" customFormat="1" ht="37" customHeight="1" x14ac:dyDescent="0.25">
      <c r="L2" s="187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96</v>
      </c>
    </row>
    <row r="3" spans="1:46" s="1" customFormat="1" ht="7" customHeight="1" x14ac:dyDescent="0.25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5" customHeight="1" x14ac:dyDescent="0.25">
      <c r="B4" s="17"/>
      <c r="D4" s="18" t="s">
        <v>103</v>
      </c>
      <c r="L4" s="17"/>
      <c r="M4" s="90" t="s">
        <v>9</v>
      </c>
      <c r="AT4" s="14" t="s">
        <v>3</v>
      </c>
    </row>
    <row r="5" spans="1:46" s="1" customFormat="1" ht="7" customHeight="1" x14ac:dyDescent="0.25">
      <c r="B5" s="17"/>
      <c r="L5" s="17"/>
    </row>
    <row r="6" spans="1:46" s="1" customFormat="1" ht="12" customHeight="1" x14ac:dyDescent="0.25">
      <c r="B6" s="17"/>
      <c r="D6" s="24" t="s">
        <v>14</v>
      </c>
      <c r="L6" s="17"/>
    </row>
    <row r="7" spans="1:46" s="1" customFormat="1" ht="16.5" customHeight="1" x14ac:dyDescent="0.25">
      <c r="B7" s="17"/>
      <c r="E7" s="228" t="str">
        <f>'Rekapitulácia stavby'!K6</f>
        <v>Areál na spracovanie biologickeho odpadu</v>
      </c>
      <c r="F7" s="229"/>
      <c r="G7" s="229"/>
      <c r="H7" s="229"/>
      <c r="L7" s="17"/>
    </row>
    <row r="8" spans="1:46" s="2" customFormat="1" ht="12" customHeight="1" x14ac:dyDescent="0.25">
      <c r="A8" s="29"/>
      <c r="B8" s="30"/>
      <c r="C8" s="29"/>
      <c r="D8" s="24" t="s">
        <v>104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5">
      <c r="A9" s="29"/>
      <c r="B9" s="30"/>
      <c r="C9" s="29"/>
      <c r="D9" s="29"/>
      <c r="E9" s="217" t="s">
        <v>1193</v>
      </c>
      <c r="F9" s="230"/>
      <c r="G9" s="230"/>
      <c r="H9" s="23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5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5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25. 11. 2019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 x14ac:dyDescent="0.25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5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24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5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 x14ac:dyDescent="0.25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5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5">
      <c r="A18" s="29"/>
      <c r="B18" s="30"/>
      <c r="C18" s="29"/>
      <c r="D18" s="29"/>
      <c r="E18" s="231" t="str">
        <f>'Rekapitulácia stavby'!E14</f>
        <v>Vyplň údaj</v>
      </c>
      <c r="F18" s="199"/>
      <c r="G18" s="199"/>
      <c r="H18" s="199"/>
      <c r="I18" s="2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 x14ac:dyDescent="0.25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5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5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26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 x14ac:dyDescent="0.25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5">
      <c r="A23" s="29"/>
      <c r="B23" s="30"/>
      <c r="C23" s="29"/>
      <c r="D23" s="24" t="s">
        <v>33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5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 x14ac:dyDescent="0.25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5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5">
      <c r="A27" s="91"/>
      <c r="B27" s="92"/>
      <c r="C27" s="91"/>
      <c r="D27" s="91"/>
      <c r="E27" s="203" t="s">
        <v>1</v>
      </c>
      <c r="F27" s="203"/>
      <c r="G27" s="203"/>
      <c r="H27" s="20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7" customHeight="1" x14ac:dyDescent="0.2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 x14ac:dyDescent="0.25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5" customHeight="1" x14ac:dyDescent="0.25">
      <c r="A30" s="29"/>
      <c r="B30" s="30"/>
      <c r="C30" s="29"/>
      <c r="D30" s="22" t="s">
        <v>106</v>
      </c>
      <c r="E30" s="29"/>
      <c r="F30" s="29"/>
      <c r="G30" s="29"/>
      <c r="H30" s="29"/>
      <c r="I30" s="29"/>
      <c r="J30" s="94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5" customHeight="1" x14ac:dyDescent="0.25">
      <c r="A31" s="29"/>
      <c r="B31" s="30"/>
      <c r="C31" s="29"/>
      <c r="D31" s="95" t="s">
        <v>107</v>
      </c>
      <c r="E31" s="29"/>
      <c r="F31" s="29"/>
      <c r="G31" s="29"/>
      <c r="H31" s="29"/>
      <c r="I31" s="29"/>
      <c r="J31" s="94">
        <f>J112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4" customHeight="1" x14ac:dyDescent="0.25">
      <c r="A32" s="29"/>
      <c r="B32" s="30"/>
      <c r="C32" s="29"/>
      <c r="D32" s="96" t="s">
        <v>35</v>
      </c>
      <c r="E32" s="29"/>
      <c r="F32" s="29"/>
      <c r="G32" s="29"/>
      <c r="H32" s="29"/>
      <c r="I32" s="29"/>
      <c r="J32" s="68">
        <f>ROUND(J30 + J31,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" customHeight="1" x14ac:dyDescent="0.25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" customHeight="1" x14ac:dyDescent="0.25">
      <c r="A34" s="29"/>
      <c r="B34" s="30"/>
      <c r="C34" s="29"/>
      <c r="D34" s="29"/>
      <c r="E34" s="29"/>
      <c r="F34" s="33" t="s">
        <v>37</v>
      </c>
      <c r="G34" s="29"/>
      <c r="H34" s="29"/>
      <c r="I34" s="33" t="s">
        <v>36</v>
      </c>
      <c r="J34" s="33" t="s">
        <v>38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" customHeight="1" x14ac:dyDescent="0.25">
      <c r="A35" s="29"/>
      <c r="B35" s="30"/>
      <c r="C35" s="29"/>
      <c r="D35" s="97" t="s">
        <v>39</v>
      </c>
      <c r="E35" s="24" t="s">
        <v>40</v>
      </c>
      <c r="F35" s="98">
        <f>ROUND((SUM(BE112:BE119) + SUM(BE139:BE198)),  2)</f>
        <v>0</v>
      </c>
      <c r="G35" s="29"/>
      <c r="H35" s="29"/>
      <c r="I35" s="99">
        <v>0.2</v>
      </c>
      <c r="J35" s="98">
        <f>ROUND(((SUM(BE112:BE119) + SUM(BE139:BE198))*I35),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" customHeight="1" x14ac:dyDescent="0.25">
      <c r="A36" s="29"/>
      <c r="B36" s="30"/>
      <c r="C36" s="29"/>
      <c r="D36" s="29"/>
      <c r="E36" s="24" t="s">
        <v>41</v>
      </c>
      <c r="F36" s="98">
        <f>ROUND((SUM(BF112:BF119) + SUM(BF139:BF198)),  2)</f>
        <v>0</v>
      </c>
      <c r="G36" s="29"/>
      <c r="H36" s="29"/>
      <c r="I36" s="99">
        <v>0.2</v>
      </c>
      <c r="J36" s="98">
        <f>ROUND(((SUM(BF112:BF119) + SUM(BF139:BF198))*I36),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" hidden="1" customHeight="1" x14ac:dyDescent="0.25">
      <c r="A37" s="29"/>
      <c r="B37" s="30"/>
      <c r="C37" s="29"/>
      <c r="D37" s="29"/>
      <c r="E37" s="24" t="s">
        <v>42</v>
      </c>
      <c r="F37" s="98">
        <f>ROUND((SUM(BG112:BG119) + SUM(BG139:BG198)),  2)</f>
        <v>0</v>
      </c>
      <c r="G37" s="29"/>
      <c r="H37" s="29"/>
      <c r="I37" s="99">
        <v>0.2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" hidden="1" customHeight="1" x14ac:dyDescent="0.25">
      <c r="A38" s="29"/>
      <c r="B38" s="30"/>
      <c r="C38" s="29"/>
      <c r="D38" s="29"/>
      <c r="E38" s="24" t="s">
        <v>43</v>
      </c>
      <c r="F38" s="98">
        <f>ROUND((SUM(BH112:BH119) + SUM(BH139:BH198)),  2)</f>
        <v>0</v>
      </c>
      <c r="G38" s="29"/>
      <c r="H38" s="29"/>
      <c r="I38" s="99">
        <v>0.2</v>
      </c>
      <c r="J38" s="9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" hidden="1" customHeight="1" x14ac:dyDescent="0.25">
      <c r="A39" s="29"/>
      <c r="B39" s="30"/>
      <c r="C39" s="29"/>
      <c r="D39" s="29"/>
      <c r="E39" s="24" t="s">
        <v>44</v>
      </c>
      <c r="F39" s="98">
        <f>ROUND((SUM(BI112:BI119) + SUM(BI139:BI198)),  2)</f>
        <v>0</v>
      </c>
      <c r="G39" s="29"/>
      <c r="H39" s="29"/>
      <c r="I39" s="99">
        <v>0</v>
      </c>
      <c r="J39" s="9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" customHeight="1" x14ac:dyDescent="0.25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4" customHeight="1" x14ac:dyDescent="0.25">
      <c r="A41" s="29"/>
      <c r="B41" s="30"/>
      <c r="C41" s="100"/>
      <c r="D41" s="101" t="s">
        <v>45</v>
      </c>
      <c r="E41" s="57"/>
      <c r="F41" s="57"/>
      <c r="G41" s="102" t="s">
        <v>46</v>
      </c>
      <c r="H41" s="103" t="s">
        <v>47</v>
      </c>
      <c r="I41" s="57"/>
      <c r="J41" s="104">
        <f>SUM(J32:J39)</f>
        <v>0</v>
      </c>
      <c r="K41" s="105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" customHeight="1" x14ac:dyDescent="0.25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" customHeight="1" x14ac:dyDescent="0.25">
      <c r="B43" s="17"/>
      <c r="L43" s="17"/>
    </row>
    <row r="44" spans="1:31" s="1" customFormat="1" ht="14.5" customHeight="1" x14ac:dyDescent="0.25">
      <c r="B44" s="17"/>
      <c r="L44" s="17"/>
    </row>
    <row r="45" spans="1:31" s="1" customFormat="1" ht="14.5" customHeight="1" x14ac:dyDescent="0.25">
      <c r="B45" s="17"/>
      <c r="L45" s="17"/>
    </row>
    <row r="46" spans="1:31" s="1" customFormat="1" ht="14.5" customHeight="1" x14ac:dyDescent="0.25">
      <c r="B46" s="17"/>
      <c r="L46" s="17"/>
    </row>
    <row r="47" spans="1:31" s="1" customFormat="1" ht="14.5" customHeight="1" x14ac:dyDescent="0.25">
      <c r="B47" s="17"/>
      <c r="L47" s="17"/>
    </row>
    <row r="48" spans="1:31" s="1" customFormat="1" ht="14.5" customHeight="1" x14ac:dyDescent="0.25">
      <c r="B48" s="17"/>
      <c r="L48" s="17"/>
    </row>
    <row r="49" spans="1:31" s="1" customFormat="1" ht="14.5" customHeight="1" x14ac:dyDescent="0.25">
      <c r="B49" s="17"/>
      <c r="L49" s="17"/>
    </row>
    <row r="50" spans="1:31" s="2" customFormat="1" ht="14.5" customHeight="1" x14ac:dyDescent="0.25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 x14ac:dyDescent="0.25">
      <c r="B51" s="17"/>
      <c r="L51" s="17"/>
    </row>
    <row r="52" spans="1:31" x14ac:dyDescent="0.25">
      <c r="B52" s="17"/>
      <c r="L52" s="17"/>
    </row>
    <row r="53" spans="1:31" x14ac:dyDescent="0.25">
      <c r="B53" s="17"/>
      <c r="L53" s="17"/>
    </row>
    <row r="54" spans="1:31" x14ac:dyDescent="0.25">
      <c r="B54" s="17"/>
      <c r="L54" s="17"/>
    </row>
    <row r="55" spans="1:31" x14ac:dyDescent="0.25">
      <c r="B55" s="17"/>
      <c r="L55" s="17"/>
    </row>
    <row r="56" spans="1:31" x14ac:dyDescent="0.25">
      <c r="B56" s="17"/>
      <c r="L56" s="17"/>
    </row>
    <row r="57" spans="1:31" x14ac:dyDescent="0.25">
      <c r="B57" s="17"/>
      <c r="L57" s="17"/>
    </row>
    <row r="58" spans="1:31" x14ac:dyDescent="0.25">
      <c r="B58" s="17"/>
      <c r="L58" s="17"/>
    </row>
    <row r="59" spans="1:31" x14ac:dyDescent="0.25">
      <c r="B59" s="17"/>
      <c r="L59" s="17"/>
    </row>
    <row r="60" spans="1:31" x14ac:dyDescent="0.25">
      <c r="B60" s="17"/>
      <c r="L60" s="17"/>
    </row>
    <row r="61" spans="1:31" s="2" customFormat="1" ht="12.45" x14ac:dyDescent="0.25">
      <c r="A61" s="29"/>
      <c r="B61" s="30"/>
      <c r="C61" s="29"/>
      <c r="D61" s="42" t="s">
        <v>50</v>
      </c>
      <c r="E61" s="32"/>
      <c r="F61" s="106" t="s">
        <v>51</v>
      </c>
      <c r="G61" s="42" t="s">
        <v>50</v>
      </c>
      <c r="H61" s="32"/>
      <c r="I61" s="32"/>
      <c r="J61" s="107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5">
      <c r="B62" s="17"/>
      <c r="L62" s="17"/>
    </row>
    <row r="63" spans="1:31" x14ac:dyDescent="0.25">
      <c r="B63" s="17"/>
      <c r="L63" s="17"/>
    </row>
    <row r="64" spans="1:31" x14ac:dyDescent="0.25">
      <c r="B64" s="17"/>
      <c r="L64" s="17"/>
    </row>
    <row r="65" spans="1:31" s="2" customFormat="1" ht="12.45" x14ac:dyDescent="0.2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5">
      <c r="B66" s="17"/>
      <c r="L66" s="17"/>
    </row>
    <row r="67" spans="1:31" x14ac:dyDescent="0.25">
      <c r="B67" s="17"/>
      <c r="L67" s="17"/>
    </row>
    <row r="68" spans="1:31" x14ac:dyDescent="0.25">
      <c r="B68" s="17"/>
      <c r="L68" s="17"/>
    </row>
    <row r="69" spans="1:31" x14ac:dyDescent="0.25">
      <c r="B69" s="17"/>
      <c r="L69" s="17"/>
    </row>
    <row r="70" spans="1:31" x14ac:dyDescent="0.25">
      <c r="B70" s="17"/>
      <c r="L70" s="17"/>
    </row>
    <row r="71" spans="1:31" x14ac:dyDescent="0.25">
      <c r="B71" s="17"/>
      <c r="L71" s="17"/>
    </row>
    <row r="72" spans="1:31" x14ac:dyDescent="0.25">
      <c r="B72" s="17"/>
      <c r="L72" s="17"/>
    </row>
    <row r="73" spans="1:31" x14ac:dyDescent="0.25">
      <c r="B73" s="17"/>
      <c r="L73" s="17"/>
    </row>
    <row r="74" spans="1:31" x14ac:dyDescent="0.25">
      <c r="B74" s="17"/>
      <c r="L74" s="17"/>
    </row>
    <row r="75" spans="1:31" x14ac:dyDescent="0.25">
      <c r="B75" s="17"/>
      <c r="L75" s="17"/>
    </row>
    <row r="76" spans="1:31" s="2" customFormat="1" ht="12.45" x14ac:dyDescent="0.25">
      <c r="A76" s="29"/>
      <c r="B76" s="30"/>
      <c r="C76" s="29"/>
      <c r="D76" s="42" t="s">
        <v>50</v>
      </c>
      <c r="E76" s="32"/>
      <c r="F76" s="106" t="s">
        <v>51</v>
      </c>
      <c r="G76" s="42" t="s">
        <v>50</v>
      </c>
      <c r="H76" s="32"/>
      <c r="I76" s="32"/>
      <c r="J76" s="107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" customHeight="1" x14ac:dyDescent="0.25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7" customHeight="1" x14ac:dyDescent="0.25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5" customHeight="1" x14ac:dyDescent="0.25">
      <c r="A82" s="29"/>
      <c r="B82" s="30"/>
      <c r="C82" s="18" t="s">
        <v>108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7" customHeight="1" x14ac:dyDescent="0.25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5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5">
      <c r="A85" s="29"/>
      <c r="B85" s="30"/>
      <c r="C85" s="29"/>
      <c r="D85" s="29"/>
      <c r="E85" s="228" t="str">
        <f>E7</f>
        <v>Areál na spracovanie biologickeho odpadu</v>
      </c>
      <c r="F85" s="229"/>
      <c r="G85" s="229"/>
      <c r="H85" s="22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5">
      <c r="A86" s="29"/>
      <c r="B86" s="30"/>
      <c r="C86" s="24" t="s">
        <v>104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5">
      <c r="A87" s="29"/>
      <c r="B87" s="30"/>
      <c r="C87" s="29"/>
      <c r="D87" s="29"/>
      <c r="E87" s="217" t="str">
        <f>E9</f>
        <v xml:space="preserve">05 - SO 05 Prístrešok </v>
      </c>
      <c r="F87" s="230"/>
      <c r="G87" s="230"/>
      <c r="H87" s="23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7" customHeight="1" x14ac:dyDescent="0.25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5">
      <c r="A89" s="29"/>
      <c r="B89" s="30"/>
      <c r="C89" s="24" t="s">
        <v>18</v>
      </c>
      <c r="D89" s="29"/>
      <c r="E89" s="29"/>
      <c r="F89" s="22" t="str">
        <f>F12</f>
        <v xml:space="preserve">Nový Ruskov </v>
      </c>
      <c r="G89" s="29"/>
      <c r="H89" s="29"/>
      <c r="I89" s="24" t="s">
        <v>20</v>
      </c>
      <c r="J89" s="52" t="str">
        <f>IF(J12="","",J12)</f>
        <v>25. 11. 2019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7" customHeight="1" x14ac:dyDescent="0.25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5" customHeight="1" x14ac:dyDescent="0.25">
      <c r="A91" s="29"/>
      <c r="B91" s="30"/>
      <c r="C91" s="24" t="s">
        <v>22</v>
      </c>
      <c r="D91" s="29"/>
      <c r="E91" s="29"/>
      <c r="F91" s="22" t="str">
        <f>E15</f>
        <v xml:space="preserve">WASTER, s.r.o.  Nový Ruskov </v>
      </c>
      <c r="G91" s="29"/>
      <c r="H91" s="29"/>
      <c r="I91" s="24" t="s">
        <v>29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5" customHeight="1" x14ac:dyDescent="0.25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4" customHeight="1" x14ac:dyDescent="0.25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5">
      <c r="A94" s="29"/>
      <c r="B94" s="30"/>
      <c r="C94" s="108" t="s">
        <v>109</v>
      </c>
      <c r="D94" s="100"/>
      <c r="E94" s="100"/>
      <c r="F94" s="100"/>
      <c r="G94" s="100"/>
      <c r="H94" s="100"/>
      <c r="I94" s="100"/>
      <c r="J94" s="109" t="s">
        <v>110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4" customHeight="1" x14ac:dyDescent="0.25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5" customHeight="1" x14ac:dyDescent="0.25">
      <c r="A96" s="29"/>
      <c r="B96" s="30"/>
      <c r="C96" s="110" t="s">
        <v>111</v>
      </c>
      <c r="D96" s="29"/>
      <c r="E96" s="29"/>
      <c r="F96" s="29"/>
      <c r="G96" s="29"/>
      <c r="H96" s="29"/>
      <c r="I96" s="29"/>
      <c r="J96" s="68">
        <f>J139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112</v>
      </c>
    </row>
    <row r="97" spans="1:31" s="9" customFormat="1" ht="25" customHeight="1" x14ac:dyDescent="0.25">
      <c r="B97" s="111"/>
      <c r="D97" s="112" t="s">
        <v>113</v>
      </c>
      <c r="E97" s="113"/>
      <c r="F97" s="113"/>
      <c r="G97" s="113"/>
      <c r="H97" s="113"/>
      <c r="I97" s="113"/>
      <c r="J97" s="114">
        <f>J140</f>
        <v>0</v>
      </c>
      <c r="L97" s="111"/>
    </row>
    <row r="98" spans="1:31" s="10" customFormat="1" ht="19.95" customHeight="1" x14ac:dyDescent="0.25">
      <c r="B98" s="115"/>
      <c r="D98" s="116" t="s">
        <v>114</v>
      </c>
      <c r="E98" s="117"/>
      <c r="F98" s="117"/>
      <c r="G98" s="117"/>
      <c r="H98" s="117"/>
      <c r="I98" s="117"/>
      <c r="J98" s="118">
        <f>J141</f>
        <v>0</v>
      </c>
      <c r="L98" s="115"/>
    </row>
    <row r="99" spans="1:31" s="10" customFormat="1" ht="19.95" customHeight="1" x14ac:dyDescent="0.25">
      <c r="B99" s="115"/>
      <c r="D99" s="116" t="s">
        <v>115</v>
      </c>
      <c r="E99" s="117"/>
      <c r="F99" s="117"/>
      <c r="G99" s="117"/>
      <c r="H99" s="117"/>
      <c r="I99" s="117"/>
      <c r="J99" s="118">
        <f>J149</f>
        <v>0</v>
      </c>
      <c r="L99" s="115"/>
    </row>
    <row r="100" spans="1:31" s="10" customFormat="1" ht="19.95" customHeight="1" x14ac:dyDescent="0.25">
      <c r="B100" s="115"/>
      <c r="D100" s="116" t="s">
        <v>117</v>
      </c>
      <c r="E100" s="117"/>
      <c r="F100" s="117"/>
      <c r="G100" s="117"/>
      <c r="H100" s="117"/>
      <c r="I100" s="117"/>
      <c r="J100" s="118">
        <f>J155</f>
        <v>0</v>
      </c>
      <c r="L100" s="115"/>
    </row>
    <row r="101" spans="1:31" s="10" customFormat="1" ht="19.95" customHeight="1" x14ac:dyDescent="0.25">
      <c r="B101" s="115"/>
      <c r="D101" s="116" t="s">
        <v>438</v>
      </c>
      <c r="E101" s="117"/>
      <c r="F101" s="117"/>
      <c r="G101" s="117"/>
      <c r="H101" s="117"/>
      <c r="I101" s="117"/>
      <c r="J101" s="118">
        <f>J158</f>
        <v>0</v>
      </c>
      <c r="L101" s="115"/>
    </row>
    <row r="102" spans="1:31" s="10" customFormat="1" ht="19.95" customHeight="1" x14ac:dyDescent="0.25">
      <c r="B102" s="115"/>
      <c r="D102" s="116" t="s">
        <v>119</v>
      </c>
      <c r="E102" s="117"/>
      <c r="F102" s="117"/>
      <c r="G102" s="117"/>
      <c r="H102" s="117"/>
      <c r="I102" s="117"/>
      <c r="J102" s="118">
        <f>J163</f>
        <v>0</v>
      </c>
      <c r="L102" s="115"/>
    </row>
    <row r="103" spans="1:31" s="10" customFormat="1" ht="19.95" customHeight="1" x14ac:dyDescent="0.25">
      <c r="B103" s="115"/>
      <c r="D103" s="116" t="s">
        <v>120</v>
      </c>
      <c r="E103" s="117"/>
      <c r="F103" s="117"/>
      <c r="G103" s="117"/>
      <c r="H103" s="117"/>
      <c r="I103" s="117"/>
      <c r="J103" s="118">
        <f>J170</f>
        <v>0</v>
      </c>
      <c r="L103" s="115"/>
    </row>
    <row r="104" spans="1:31" s="9" customFormat="1" ht="25" customHeight="1" x14ac:dyDescent="0.25">
      <c r="B104" s="111"/>
      <c r="D104" s="112" t="s">
        <v>121</v>
      </c>
      <c r="E104" s="113"/>
      <c r="F104" s="113"/>
      <c r="G104" s="113"/>
      <c r="H104" s="113"/>
      <c r="I104" s="113"/>
      <c r="J104" s="114">
        <f>J172</f>
        <v>0</v>
      </c>
      <c r="L104" s="111"/>
    </row>
    <row r="105" spans="1:31" s="10" customFormat="1" ht="19.95" customHeight="1" x14ac:dyDescent="0.25">
      <c r="B105" s="115"/>
      <c r="D105" s="116" t="s">
        <v>123</v>
      </c>
      <c r="E105" s="117"/>
      <c r="F105" s="117"/>
      <c r="G105" s="117"/>
      <c r="H105" s="117"/>
      <c r="I105" s="117"/>
      <c r="J105" s="118">
        <f>J173</f>
        <v>0</v>
      </c>
      <c r="L105" s="115"/>
    </row>
    <row r="106" spans="1:31" s="10" customFormat="1" ht="19.95" customHeight="1" x14ac:dyDescent="0.25">
      <c r="B106" s="115"/>
      <c r="D106" s="116" t="s">
        <v>1172</v>
      </c>
      <c r="E106" s="117"/>
      <c r="F106" s="117"/>
      <c r="G106" s="117"/>
      <c r="H106" s="117"/>
      <c r="I106" s="117"/>
      <c r="J106" s="118">
        <f>J180</f>
        <v>0</v>
      </c>
      <c r="L106" s="115"/>
    </row>
    <row r="107" spans="1:31" s="10" customFormat="1" ht="19.95" customHeight="1" x14ac:dyDescent="0.25">
      <c r="B107" s="115"/>
      <c r="D107" s="116" t="s">
        <v>449</v>
      </c>
      <c r="E107" s="117"/>
      <c r="F107" s="117"/>
      <c r="G107" s="117"/>
      <c r="H107" s="117"/>
      <c r="I107" s="117"/>
      <c r="J107" s="118">
        <f>J192</f>
        <v>0</v>
      </c>
      <c r="L107" s="115"/>
    </row>
    <row r="108" spans="1:31" s="9" customFormat="1" ht="25" customHeight="1" x14ac:dyDescent="0.25">
      <c r="B108" s="111"/>
      <c r="D108" s="112" t="s">
        <v>125</v>
      </c>
      <c r="E108" s="113"/>
      <c r="F108" s="113"/>
      <c r="G108" s="113"/>
      <c r="H108" s="113"/>
      <c r="I108" s="113"/>
      <c r="J108" s="114">
        <f>J195</f>
        <v>0</v>
      </c>
      <c r="L108" s="111"/>
    </row>
    <row r="109" spans="1:31" s="10" customFormat="1" ht="19.95" customHeight="1" x14ac:dyDescent="0.25">
      <c r="B109" s="115"/>
      <c r="D109" s="116" t="s">
        <v>1194</v>
      </c>
      <c r="E109" s="117"/>
      <c r="F109" s="117"/>
      <c r="G109" s="117"/>
      <c r="H109" s="117"/>
      <c r="I109" s="117"/>
      <c r="J109" s="118">
        <f>J196</f>
        <v>0</v>
      </c>
      <c r="L109" s="115"/>
    </row>
    <row r="110" spans="1:31" s="2" customFormat="1" ht="21.75" customHeight="1" x14ac:dyDescent="0.25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7" customHeight="1" x14ac:dyDescent="0.25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9.25" customHeight="1" x14ac:dyDescent="0.25">
      <c r="A112" s="29"/>
      <c r="B112" s="30"/>
      <c r="C112" s="110" t="s">
        <v>128</v>
      </c>
      <c r="D112" s="29"/>
      <c r="E112" s="29"/>
      <c r="F112" s="29"/>
      <c r="G112" s="29"/>
      <c r="H112" s="29"/>
      <c r="I112" s="29"/>
      <c r="J112" s="119">
        <f>ROUND(J113 + J114 + J115 + J116 + J117 + J118,2)</f>
        <v>0</v>
      </c>
      <c r="K112" s="29"/>
      <c r="L112" s="39"/>
      <c r="N112" s="120" t="s">
        <v>39</v>
      </c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8" customHeight="1" x14ac:dyDescent="0.25">
      <c r="A113" s="29"/>
      <c r="B113" s="121"/>
      <c r="C113" s="122"/>
      <c r="D113" s="226" t="s">
        <v>129</v>
      </c>
      <c r="E113" s="227"/>
      <c r="F113" s="227"/>
      <c r="G113" s="122"/>
      <c r="H113" s="122"/>
      <c r="I113" s="122"/>
      <c r="J113" s="124">
        <v>0</v>
      </c>
      <c r="K113" s="122"/>
      <c r="L113" s="125"/>
      <c r="M113" s="126"/>
      <c r="N113" s="127" t="s">
        <v>41</v>
      </c>
      <c r="O113" s="126"/>
      <c r="P113" s="126"/>
      <c r="Q113" s="126"/>
      <c r="R113" s="126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8" t="s">
        <v>130</v>
      </c>
      <c r="AZ113" s="126"/>
      <c r="BA113" s="126"/>
      <c r="BB113" s="126"/>
      <c r="BC113" s="126"/>
      <c r="BD113" s="126"/>
      <c r="BE113" s="129">
        <f t="shared" ref="BE113:BE118" si="0">IF(N113="základná",J113,0)</f>
        <v>0</v>
      </c>
      <c r="BF113" s="129">
        <f t="shared" ref="BF113:BF118" si="1">IF(N113="znížená",J113,0)</f>
        <v>0</v>
      </c>
      <c r="BG113" s="129">
        <f t="shared" ref="BG113:BG118" si="2">IF(N113="zákl. prenesená",J113,0)</f>
        <v>0</v>
      </c>
      <c r="BH113" s="129">
        <f t="shared" ref="BH113:BH118" si="3">IF(N113="zníž. prenesená",J113,0)</f>
        <v>0</v>
      </c>
      <c r="BI113" s="129">
        <f t="shared" ref="BI113:BI118" si="4">IF(N113="nulová",J113,0)</f>
        <v>0</v>
      </c>
      <c r="BJ113" s="128" t="s">
        <v>131</v>
      </c>
      <c r="BK113" s="126"/>
      <c r="BL113" s="126"/>
      <c r="BM113" s="126"/>
    </row>
    <row r="114" spans="1:65" s="2" customFormat="1" ht="18" customHeight="1" x14ac:dyDescent="0.25">
      <c r="A114" s="29"/>
      <c r="B114" s="121"/>
      <c r="C114" s="122"/>
      <c r="D114" s="226" t="s">
        <v>132</v>
      </c>
      <c r="E114" s="227"/>
      <c r="F114" s="227"/>
      <c r="G114" s="122"/>
      <c r="H114" s="122"/>
      <c r="I114" s="122"/>
      <c r="J114" s="124">
        <v>0</v>
      </c>
      <c r="K114" s="122"/>
      <c r="L114" s="125"/>
      <c r="M114" s="126"/>
      <c r="N114" s="127" t="s">
        <v>41</v>
      </c>
      <c r="O114" s="126"/>
      <c r="P114" s="126"/>
      <c r="Q114" s="126"/>
      <c r="R114" s="126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8" t="s">
        <v>130</v>
      </c>
      <c r="AZ114" s="126"/>
      <c r="BA114" s="126"/>
      <c r="BB114" s="126"/>
      <c r="BC114" s="126"/>
      <c r="BD114" s="126"/>
      <c r="BE114" s="129">
        <f t="shared" si="0"/>
        <v>0</v>
      </c>
      <c r="BF114" s="129">
        <f t="shared" si="1"/>
        <v>0</v>
      </c>
      <c r="BG114" s="129">
        <f t="shared" si="2"/>
        <v>0</v>
      </c>
      <c r="BH114" s="129">
        <f t="shared" si="3"/>
        <v>0</v>
      </c>
      <c r="BI114" s="129">
        <f t="shared" si="4"/>
        <v>0</v>
      </c>
      <c r="BJ114" s="128" t="s">
        <v>131</v>
      </c>
      <c r="BK114" s="126"/>
      <c r="BL114" s="126"/>
      <c r="BM114" s="126"/>
    </row>
    <row r="115" spans="1:65" s="2" customFormat="1" ht="18" customHeight="1" x14ac:dyDescent="0.25">
      <c r="A115" s="29"/>
      <c r="B115" s="121"/>
      <c r="C115" s="122"/>
      <c r="D115" s="226" t="s">
        <v>133</v>
      </c>
      <c r="E115" s="227"/>
      <c r="F115" s="227"/>
      <c r="G115" s="122"/>
      <c r="H115" s="122"/>
      <c r="I115" s="122"/>
      <c r="J115" s="124">
        <v>0</v>
      </c>
      <c r="K115" s="122"/>
      <c r="L115" s="125"/>
      <c r="M115" s="126"/>
      <c r="N115" s="127" t="s">
        <v>41</v>
      </c>
      <c r="O115" s="126"/>
      <c r="P115" s="126"/>
      <c r="Q115" s="126"/>
      <c r="R115" s="126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8" t="s">
        <v>130</v>
      </c>
      <c r="AZ115" s="126"/>
      <c r="BA115" s="126"/>
      <c r="BB115" s="126"/>
      <c r="BC115" s="126"/>
      <c r="BD115" s="126"/>
      <c r="BE115" s="129">
        <f t="shared" si="0"/>
        <v>0</v>
      </c>
      <c r="BF115" s="129">
        <f t="shared" si="1"/>
        <v>0</v>
      </c>
      <c r="BG115" s="129">
        <f t="shared" si="2"/>
        <v>0</v>
      </c>
      <c r="BH115" s="129">
        <f t="shared" si="3"/>
        <v>0</v>
      </c>
      <c r="BI115" s="129">
        <f t="shared" si="4"/>
        <v>0</v>
      </c>
      <c r="BJ115" s="128" t="s">
        <v>131</v>
      </c>
      <c r="BK115" s="126"/>
      <c r="BL115" s="126"/>
      <c r="BM115" s="126"/>
    </row>
    <row r="116" spans="1:65" s="2" customFormat="1" ht="18" customHeight="1" x14ac:dyDescent="0.25">
      <c r="A116" s="29"/>
      <c r="B116" s="121"/>
      <c r="C116" s="122"/>
      <c r="D116" s="226" t="s">
        <v>134</v>
      </c>
      <c r="E116" s="227"/>
      <c r="F116" s="227"/>
      <c r="G116" s="122"/>
      <c r="H116" s="122"/>
      <c r="I116" s="122"/>
      <c r="J116" s="124">
        <v>0</v>
      </c>
      <c r="K116" s="122"/>
      <c r="L116" s="125"/>
      <c r="M116" s="126"/>
      <c r="N116" s="127" t="s">
        <v>41</v>
      </c>
      <c r="O116" s="126"/>
      <c r="P116" s="126"/>
      <c r="Q116" s="126"/>
      <c r="R116" s="126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8" t="s">
        <v>130</v>
      </c>
      <c r="AZ116" s="126"/>
      <c r="BA116" s="126"/>
      <c r="BB116" s="126"/>
      <c r="BC116" s="126"/>
      <c r="BD116" s="126"/>
      <c r="BE116" s="129">
        <f t="shared" si="0"/>
        <v>0</v>
      </c>
      <c r="BF116" s="129">
        <f t="shared" si="1"/>
        <v>0</v>
      </c>
      <c r="BG116" s="129">
        <f t="shared" si="2"/>
        <v>0</v>
      </c>
      <c r="BH116" s="129">
        <f t="shared" si="3"/>
        <v>0</v>
      </c>
      <c r="BI116" s="129">
        <f t="shared" si="4"/>
        <v>0</v>
      </c>
      <c r="BJ116" s="128" t="s">
        <v>131</v>
      </c>
      <c r="BK116" s="126"/>
      <c r="BL116" s="126"/>
      <c r="BM116" s="126"/>
    </row>
    <row r="117" spans="1:65" s="2" customFormat="1" ht="18" customHeight="1" x14ac:dyDescent="0.25">
      <c r="A117" s="29"/>
      <c r="B117" s="121"/>
      <c r="C117" s="122"/>
      <c r="D117" s="226" t="s">
        <v>135</v>
      </c>
      <c r="E117" s="227"/>
      <c r="F117" s="227"/>
      <c r="G117" s="122"/>
      <c r="H117" s="122"/>
      <c r="I117" s="122"/>
      <c r="J117" s="124">
        <v>0</v>
      </c>
      <c r="K117" s="122"/>
      <c r="L117" s="125"/>
      <c r="M117" s="126"/>
      <c r="N117" s="127" t="s">
        <v>41</v>
      </c>
      <c r="O117" s="126"/>
      <c r="P117" s="126"/>
      <c r="Q117" s="126"/>
      <c r="R117" s="126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8" t="s">
        <v>130</v>
      </c>
      <c r="AZ117" s="126"/>
      <c r="BA117" s="126"/>
      <c r="BB117" s="126"/>
      <c r="BC117" s="126"/>
      <c r="BD117" s="126"/>
      <c r="BE117" s="129">
        <f t="shared" si="0"/>
        <v>0</v>
      </c>
      <c r="BF117" s="129">
        <f t="shared" si="1"/>
        <v>0</v>
      </c>
      <c r="BG117" s="129">
        <f t="shared" si="2"/>
        <v>0</v>
      </c>
      <c r="BH117" s="129">
        <f t="shared" si="3"/>
        <v>0</v>
      </c>
      <c r="BI117" s="129">
        <f t="shared" si="4"/>
        <v>0</v>
      </c>
      <c r="BJ117" s="128" t="s">
        <v>131</v>
      </c>
      <c r="BK117" s="126"/>
      <c r="BL117" s="126"/>
      <c r="BM117" s="126"/>
    </row>
    <row r="118" spans="1:65" s="2" customFormat="1" ht="18" customHeight="1" x14ac:dyDescent="0.25">
      <c r="A118" s="29"/>
      <c r="B118" s="121"/>
      <c r="C118" s="122"/>
      <c r="D118" s="123" t="s">
        <v>136</v>
      </c>
      <c r="E118" s="122"/>
      <c r="F118" s="122"/>
      <c r="G118" s="122"/>
      <c r="H118" s="122"/>
      <c r="I118" s="122"/>
      <c r="J118" s="124">
        <f>ROUND(J30*T118,2)</f>
        <v>0</v>
      </c>
      <c r="K118" s="122"/>
      <c r="L118" s="125"/>
      <c r="M118" s="126"/>
      <c r="N118" s="127" t="s">
        <v>41</v>
      </c>
      <c r="O118" s="126"/>
      <c r="P118" s="126"/>
      <c r="Q118" s="126"/>
      <c r="R118" s="126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8" t="s">
        <v>137</v>
      </c>
      <c r="AZ118" s="126"/>
      <c r="BA118" s="126"/>
      <c r="BB118" s="126"/>
      <c r="BC118" s="126"/>
      <c r="BD118" s="126"/>
      <c r="BE118" s="129">
        <f t="shared" si="0"/>
        <v>0</v>
      </c>
      <c r="BF118" s="129">
        <f t="shared" si="1"/>
        <v>0</v>
      </c>
      <c r="BG118" s="129">
        <f t="shared" si="2"/>
        <v>0</v>
      </c>
      <c r="BH118" s="129">
        <f t="shared" si="3"/>
        <v>0</v>
      </c>
      <c r="BI118" s="129">
        <f t="shared" si="4"/>
        <v>0</v>
      </c>
      <c r="BJ118" s="128" t="s">
        <v>131</v>
      </c>
      <c r="BK118" s="126"/>
      <c r="BL118" s="126"/>
      <c r="BM118" s="126"/>
    </row>
    <row r="119" spans="1:65" s="2" customFormat="1" x14ac:dyDescent="0.25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29.25" customHeight="1" x14ac:dyDescent="0.25">
      <c r="A120" s="29"/>
      <c r="B120" s="30"/>
      <c r="C120" s="130" t="s">
        <v>138</v>
      </c>
      <c r="D120" s="100"/>
      <c r="E120" s="100"/>
      <c r="F120" s="100"/>
      <c r="G120" s="100"/>
      <c r="H120" s="100"/>
      <c r="I120" s="100"/>
      <c r="J120" s="131">
        <f>ROUND(J96+J112,2)</f>
        <v>0</v>
      </c>
      <c r="K120" s="100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7" customHeight="1" x14ac:dyDescent="0.25">
      <c r="A121" s="29"/>
      <c r="B121" s="44"/>
      <c r="C121" s="45"/>
      <c r="D121" s="45"/>
      <c r="E121" s="45"/>
      <c r="F121" s="45"/>
      <c r="G121" s="45"/>
      <c r="H121" s="45"/>
      <c r="I121" s="45"/>
      <c r="J121" s="45"/>
      <c r="K121" s="45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5" spans="1:65" s="2" customFormat="1" ht="7" customHeight="1" x14ac:dyDescent="0.25">
      <c r="A125" s="29"/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25" customHeight="1" x14ac:dyDescent="0.25">
      <c r="A126" s="29"/>
      <c r="B126" s="30"/>
      <c r="C126" s="18" t="s">
        <v>139</v>
      </c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7" customHeight="1" x14ac:dyDescent="0.25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12" customHeight="1" x14ac:dyDescent="0.25">
      <c r="A128" s="29"/>
      <c r="B128" s="30"/>
      <c r="C128" s="24" t="s">
        <v>14</v>
      </c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6.5" customHeight="1" x14ac:dyDescent="0.25">
      <c r="A129" s="29"/>
      <c r="B129" s="30"/>
      <c r="C129" s="29"/>
      <c r="D129" s="29"/>
      <c r="E129" s="228" t="str">
        <f>E7</f>
        <v>Areál na spracovanie biologickeho odpadu</v>
      </c>
      <c r="F129" s="229"/>
      <c r="G129" s="229"/>
      <c r="H129" s="2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 x14ac:dyDescent="0.25">
      <c r="A130" s="29"/>
      <c r="B130" s="30"/>
      <c r="C130" s="24" t="s">
        <v>104</v>
      </c>
      <c r="D130" s="29"/>
      <c r="E130" s="29"/>
      <c r="F130" s="29"/>
      <c r="G130" s="29"/>
      <c r="H130" s="29"/>
      <c r="I130" s="2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6.5" customHeight="1" x14ac:dyDescent="0.25">
      <c r="A131" s="29"/>
      <c r="B131" s="30"/>
      <c r="C131" s="29"/>
      <c r="D131" s="29"/>
      <c r="E131" s="217" t="str">
        <f>E9</f>
        <v xml:space="preserve">05 - SO 05 Prístrešok </v>
      </c>
      <c r="F131" s="230"/>
      <c r="G131" s="230"/>
      <c r="H131" s="230"/>
      <c r="I131" s="2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7" customHeight="1" x14ac:dyDescent="0.25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2" customHeight="1" x14ac:dyDescent="0.25">
      <c r="A133" s="29"/>
      <c r="B133" s="30"/>
      <c r="C133" s="24" t="s">
        <v>18</v>
      </c>
      <c r="D133" s="29"/>
      <c r="E133" s="29"/>
      <c r="F133" s="22" t="str">
        <f>F12</f>
        <v xml:space="preserve">Nový Ruskov </v>
      </c>
      <c r="G133" s="29"/>
      <c r="H133" s="29"/>
      <c r="I133" s="24" t="s">
        <v>20</v>
      </c>
      <c r="J133" s="52" t="str">
        <f>IF(J12="","",J12)</f>
        <v>25. 11. 2019</v>
      </c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7" customHeight="1" x14ac:dyDescent="0.25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5.25" customHeight="1" x14ac:dyDescent="0.25">
      <c r="A135" s="29"/>
      <c r="B135" s="30"/>
      <c r="C135" s="24" t="s">
        <v>22</v>
      </c>
      <c r="D135" s="29"/>
      <c r="E135" s="29"/>
      <c r="F135" s="22" t="str">
        <f>E15</f>
        <v xml:space="preserve">WASTER, s.r.o.  Nový Ruskov </v>
      </c>
      <c r="G135" s="29"/>
      <c r="H135" s="29"/>
      <c r="I135" s="24" t="s">
        <v>29</v>
      </c>
      <c r="J135" s="27" t="str">
        <f>E21</f>
        <v xml:space="preserve"> </v>
      </c>
      <c r="K135" s="29"/>
      <c r="L135" s="3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15.25" customHeight="1" x14ac:dyDescent="0.25">
      <c r="A136" s="29"/>
      <c r="B136" s="30"/>
      <c r="C136" s="24" t="s">
        <v>27</v>
      </c>
      <c r="D136" s="29"/>
      <c r="E136" s="29"/>
      <c r="F136" s="22" t="str">
        <f>IF(E18="","",E18)</f>
        <v>Vyplň údaj</v>
      </c>
      <c r="G136" s="29"/>
      <c r="H136" s="29"/>
      <c r="I136" s="24" t="s">
        <v>33</v>
      </c>
      <c r="J136" s="27" t="str">
        <f>E24</f>
        <v xml:space="preserve"> </v>
      </c>
      <c r="K136" s="29"/>
      <c r="L136" s="3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2" customFormat="1" ht="10.4" customHeight="1" x14ac:dyDescent="0.25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3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5" s="11" customFormat="1" ht="29.25" customHeight="1" x14ac:dyDescent="0.25">
      <c r="A138" s="132"/>
      <c r="B138" s="133"/>
      <c r="C138" s="134" t="s">
        <v>140</v>
      </c>
      <c r="D138" s="135" t="s">
        <v>60</v>
      </c>
      <c r="E138" s="135" t="s">
        <v>56</v>
      </c>
      <c r="F138" s="135" t="s">
        <v>57</v>
      </c>
      <c r="G138" s="135" t="s">
        <v>141</v>
      </c>
      <c r="H138" s="135" t="s">
        <v>142</v>
      </c>
      <c r="I138" s="135" t="s">
        <v>143</v>
      </c>
      <c r="J138" s="136" t="s">
        <v>110</v>
      </c>
      <c r="K138" s="137" t="s">
        <v>144</v>
      </c>
      <c r="L138" s="138"/>
      <c r="M138" s="59" t="s">
        <v>1</v>
      </c>
      <c r="N138" s="60" t="s">
        <v>39</v>
      </c>
      <c r="O138" s="60" t="s">
        <v>145</v>
      </c>
      <c r="P138" s="60" t="s">
        <v>146</v>
      </c>
      <c r="Q138" s="60" t="s">
        <v>147</v>
      </c>
      <c r="R138" s="60" t="s">
        <v>148</v>
      </c>
      <c r="S138" s="60" t="s">
        <v>149</v>
      </c>
      <c r="T138" s="61" t="s">
        <v>150</v>
      </c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</row>
    <row r="139" spans="1:65" s="2" customFormat="1" ht="22.95" customHeight="1" x14ac:dyDescent="0.4">
      <c r="A139" s="29"/>
      <c r="B139" s="30"/>
      <c r="C139" s="66" t="s">
        <v>106</v>
      </c>
      <c r="D139" s="29"/>
      <c r="E139" s="29"/>
      <c r="F139" s="29"/>
      <c r="G139" s="29"/>
      <c r="H139" s="29"/>
      <c r="I139" s="29"/>
      <c r="J139" s="139">
        <f>BK139</f>
        <v>0</v>
      </c>
      <c r="K139" s="29"/>
      <c r="L139" s="30"/>
      <c r="M139" s="62"/>
      <c r="N139" s="53"/>
      <c r="O139" s="63"/>
      <c r="P139" s="140">
        <f>P140+P172+P195</f>
        <v>0</v>
      </c>
      <c r="Q139" s="63"/>
      <c r="R139" s="140">
        <f>R140+R172+R195</f>
        <v>284.89952667999995</v>
      </c>
      <c r="S139" s="63"/>
      <c r="T139" s="141">
        <f>T140+T172+T195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T139" s="14" t="s">
        <v>74</v>
      </c>
      <c r="AU139" s="14" t="s">
        <v>112</v>
      </c>
      <c r="BK139" s="142">
        <f>BK140+BK172+BK195</f>
        <v>0</v>
      </c>
    </row>
    <row r="140" spans="1:65" s="12" customFormat="1" ht="25.95" customHeight="1" x14ac:dyDescent="0.35">
      <c r="B140" s="143"/>
      <c r="D140" s="144" t="s">
        <v>74</v>
      </c>
      <c r="E140" s="145" t="s">
        <v>151</v>
      </c>
      <c r="F140" s="145" t="s">
        <v>152</v>
      </c>
      <c r="I140" s="146"/>
      <c r="J140" s="147">
        <f>BK140</f>
        <v>0</v>
      </c>
      <c r="L140" s="143"/>
      <c r="M140" s="148"/>
      <c r="N140" s="149"/>
      <c r="O140" s="149"/>
      <c r="P140" s="150">
        <f>P141+P149+P155+P158+P163+P170</f>
        <v>0</v>
      </c>
      <c r="Q140" s="149"/>
      <c r="R140" s="150">
        <f>R141+R149+R155+R158+R163+R170</f>
        <v>265.82316999999995</v>
      </c>
      <c r="S140" s="149"/>
      <c r="T140" s="151">
        <f>T141+T149+T155+T158+T163+T170</f>
        <v>0</v>
      </c>
      <c r="AR140" s="144" t="s">
        <v>83</v>
      </c>
      <c r="AT140" s="152" t="s">
        <v>74</v>
      </c>
      <c r="AU140" s="152" t="s">
        <v>75</v>
      </c>
      <c r="AY140" s="144" t="s">
        <v>153</v>
      </c>
      <c r="BK140" s="153">
        <f>BK141+BK149+BK155+BK158+BK163+BK170</f>
        <v>0</v>
      </c>
    </row>
    <row r="141" spans="1:65" s="12" customFormat="1" ht="22.95" customHeight="1" x14ac:dyDescent="0.3">
      <c r="B141" s="143"/>
      <c r="D141" s="144" t="s">
        <v>74</v>
      </c>
      <c r="E141" s="154" t="s">
        <v>83</v>
      </c>
      <c r="F141" s="154" t="s">
        <v>154</v>
      </c>
      <c r="I141" s="146"/>
      <c r="J141" s="155">
        <f>BK141</f>
        <v>0</v>
      </c>
      <c r="L141" s="143"/>
      <c r="M141" s="148"/>
      <c r="N141" s="149"/>
      <c r="O141" s="149"/>
      <c r="P141" s="150">
        <f>SUM(P142:P148)</f>
        <v>0</v>
      </c>
      <c r="Q141" s="149"/>
      <c r="R141" s="150">
        <f>SUM(R142:R148)</f>
        <v>0</v>
      </c>
      <c r="S141" s="149"/>
      <c r="T141" s="151">
        <f>SUM(T142:T148)</f>
        <v>0</v>
      </c>
      <c r="AR141" s="144" t="s">
        <v>83</v>
      </c>
      <c r="AT141" s="152" t="s">
        <v>74</v>
      </c>
      <c r="AU141" s="152" t="s">
        <v>83</v>
      </c>
      <c r="AY141" s="144" t="s">
        <v>153</v>
      </c>
      <c r="BK141" s="153">
        <f>SUM(BK142:BK148)</f>
        <v>0</v>
      </c>
    </row>
    <row r="142" spans="1:65" s="2" customFormat="1" ht="21.75" customHeight="1" x14ac:dyDescent="0.25">
      <c r="A142" s="29"/>
      <c r="B142" s="121"/>
      <c r="C142" s="156" t="s">
        <v>83</v>
      </c>
      <c r="D142" s="156" t="s">
        <v>155</v>
      </c>
      <c r="E142" s="157"/>
      <c r="F142" s="158" t="s">
        <v>1129</v>
      </c>
      <c r="G142" s="159" t="s">
        <v>157</v>
      </c>
      <c r="H142" s="160">
        <v>112</v>
      </c>
      <c r="I142" s="161"/>
      <c r="J142" s="160">
        <f t="shared" ref="J142:J148" si="5">ROUND(I142*H142,3)</f>
        <v>0</v>
      </c>
      <c r="K142" s="162"/>
      <c r="L142" s="30"/>
      <c r="M142" s="163" t="s">
        <v>1</v>
      </c>
      <c r="N142" s="164" t="s">
        <v>41</v>
      </c>
      <c r="O142" s="55"/>
      <c r="P142" s="165">
        <f t="shared" ref="P142:P148" si="6">O142*H142</f>
        <v>0</v>
      </c>
      <c r="Q142" s="165">
        <v>0</v>
      </c>
      <c r="R142" s="165">
        <f t="shared" ref="R142:R148" si="7">Q142*H142</f>
        <v>0</v>
      </c>
      <c r="S142" s="165">
        <v>0</v>
      </c>
      <c r="T142" s="166">
        <f t="shared" ref="T142:T148" si="8"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7" t="s">
        <v>158</v>
      </c>
      <c r="AT142" s="167" t="s">
        <v>155</v>
      </c>
      <c r="AU142" s="167" t="s">
        <v>131</v>
      </c>
      <c r="AY142" s="14" t="s">
        <v>153</v>
      </c>
      <c r="BE142" s="168">
        <f t="shared" ref="BE142:BE148" si="9">IF(N142="základná",J142,0)</f>
        <v>0</v>
      </c>
      <c r="BF142" s="168">
        <f t="shared" ref="BF142:BF148" si="10">IF(N142="znížená",J142,0)</f>
        <v>0</v>
      </c>
      <c r="BG142" s="168">
        <f t="shared" ref="BG142:BG148" si="11">IF(N142="zákl. prenesená",J142,0)</f>
        <v>0</v>
      </c>
      <c r="BH142" s="168">
        <f t="shared" ref="BH142:BH148" si="12">IF(N142="zníž. prenesená",J142,0)</f>
        <v>0</v>
      </c>
      <c r="BI142" s="168">
        <f t="shared" ref="BI142:BI148" si="13">IF(N142="nulová",J142,0)</f>
        <v>0</v>
      </c>
      <c r="BJ142" s="14" t="s">
        <v>131</v>
      </c>
      <c r="BK142" s="169">
        <f t="shared" ref="BK142:BK148" si="14">ROUND(I142*H142,3)</f>
        <v>0</v>
      </c>
      <c r="BL142" s="14" t="s">
        <v>158</v>
      </c>
      <c r="BM142" s="167" t="s">
        <v>1195</v>
      </c>
    </row>
    <row r="143" spans="1:65" s="2" customFormat="1" ht="21.75" customHeight="1" x14ac:dyDescent="0.25">
      <c r="A143" s="29"/>
      <c r="B143" s="121"/>
      <c r="C143" s="156" t="s">
        <v>131</v>
      </c>
      <c r="D143" s="156" t="s">
        <v>155</v>
      </c>
      <c r="E143" s="157"/>
      <c r="F143" s="158" t="s">
        <v>455</v>
      </c>
      <c r="G143" s="159" t="s">
        <v>157</v>
      </c>
      <c r="H143" s="160">
        <v>112</v>
      </c>
      <c r="I143" s="161"/>
      <c r="J143" s="160">
        <f t="shared" si="5"/>
        <v>0</v>
      </c>
      <c r="K143" s="162"/>
      <c r="L143" s="30"/>
      <c r="M143" s="163" t="s">
        <v>1</v>
      </c>
      <c r="N143" s="164" t="s">
        <v>41</v>
      </c>
      <c r="O143" s="55"/>
      <c r="P143" s="165">
        <f t="shared" si="6"/>
        <v>0</v>
      </c>
      <c r="Q143" s="165">
        <v>0</v>
      </c>
      <c r="R143" s="165">
        <f t="shared" si="7"/>
        <v>0</v>
      </c>
      <c r="S143" s="165">
        <v>0</v>
      </c>
      <c r="T143" s="166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7" t="s">
        <v>158</v>
      </c>
      <c r="AT143" s="167" t="s">
        <v>155</v>
      </c>
      <c r="AU143" s="167" t="s">
        <v>131</v>
      </c>
      <c r="AY143" s="14" t="s">
        <v>153</v>
      </c>
      <c r="BE143" s="168">
        <f t="shared" si="9"/>
        <v>0</v>
      </c>
      <c r="BF143" s="168">
        <f t="shared" si="10"/>
        <v>0</v>
      </c>
      <c r="BG143" s="168">
        <f t="shared" si="11"/>
        <v>0</v>
      </c>
      <c r="BH143" s="168">
        <f t="shared" si="12"/>
        <v>0</v>
      </c>
      <c r="BI143" s="168">
        <f t="shared" si="13"/>
        <v>0</v>
      </c>
      <c r="BJ143" s="14" t="s">
        <v>131</v>
      </c>
      <c r="BK143" s="169">
        <f t="shared" si="14"/>
        <v>0</v>
      </c>
      <c r="BL143" s="14" t="s">
        <v>158</v>
      </c>
      <c r="BM143" s="167" t="s">
        <v>1196</v>
      </c>
    </row>
    <row r="144" spans="1:65" s="2" customFormat="1" ht="33" customHeight="1" x14ac:dyDescent="0.25">
      <c r="A144" s="29"/>
      <c r="B144" s="121"/>
      <c r="C144" s="156" t="s">
        <v>162</v>
      </c>
      <c r="D144" s="156" t="s">
        <v>155</v>
      </c>
      <c r="E144" s="157"/>
      <c r="F144" s="158" t="s">
        <v>1132</v>
      </c>
      <c r="G144" s="159" t="s">
        <v>157</v>
      </c>
      <c r="H144" s="160">
        <v>112</v>
      </c>
      <c r="I144" s="161"/>
      <c r="J144" s="160">
        <f t="shared" si="5"/>
        <v>0</v>
      </c>
      <c r="K144" s="162"/>
      <c r="L144" s="30"/>
      <c r="M144" s="163" t="s">
        <v>1</v>
      </c>
      <c r="N144" s="164" t="s">
        <v>41</v>
      </c>
      <c r="O144" s="55"/>
      <c r="P144" s="165">
        <f t="shared" si="6"/>
        <v>0</v>
      </c>
      <c r="Q144" s="165">
        <v>0</v>
      </c>
      <c r="R144" s="165">
        <f t="shared" si="7"/>
        <v>0</v>
      </c>
      <c r="S144" s="165">
        <v>0</v>
      </c>
      <c r="T144" s="166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7" t="s">
        <v>158</v>
      </c>
      <c r="AT144" s="167" t="s">
        <v>155</v>
      </c>
      <c r="AU144" s="167" t="s">
        <v>131</v>
      </c>
      <c r="AY144" s="14" t="s">
        <v>153</v>
      </c>
      <c r="BE144" s="168">
        <f t="shared" si="9"/>
        <v>0</v>
      </c>
      <c r="BF144" s="168">
        <f t="shared" si="10"/>
        <v>0</v>
      </c>
      <c r="BG144" s="168">
        <f t="shared" si="11"/>
        <v>0</v>
      </c>
      <c r="BH144" s="168">
        <f t="shared" si="12"/>
        <v>0</v>
      </c>
      <c r="BI144" s="168">
        <f t="shared" si="13"/>
        <v>0</v>
      </c>
      <c r="BJ144" s="14" t="s">
        <v>131</v>
      </c>
      <c r="BK144" s="169">
        <f t="shared" si="14"/>
        <v>0</v>
      </c>
      <c r="BL144" s="14" t="s">
        <v>158</v>
      </c>
      <c r="BM144" s="167" t="s">
        <v>1197</v>
      </c>
    </row>
    <row r="145" spans="1:65" s="2" customFormat="1" ht="21.75" customHeight="1" x14ac:dyDescent="0.25">
      <c r="A145" s="29"/>
      <c r="B145" s="121"/>
      <c r="C145" s="156" t="s">
        <v>158</v>
      </c>
      <c r="D145" s="156" t="s">
        <v>155</v>
      </c>
      <c r="E145" s="157"/>
      <c r="F145" s="158" t="s">
        <v>1134</v>
      </c>
      <c r="G145" s="159" t="s">
        <v>157</v>
      </c>
      <c r="H145" s="160">
        <v>112</v>
      </c>
      <c r="I145" s="161"/>
      <c r="J145" s="160">
        <f t="shared" si="5"/>
        <v>0</v>
      </c>
      <c r="K145" s="162"/>
      <c r="L145" s="30"/>
      <c r="M145" s="163" t="s">
        <v>1</v>
      </c>
      <c r="N145" s="164" t="s">
        <v>41</v>
      </c>
      <c r="O145" s="55"/>
      <c r="P145" s="165">
        <f t="shared" si="6"/>
        <v>0</v>
      </c>
      <c r="Q145" s="165">
        <v>0</v>
      </c>
      <c r="R145" s="165">
        <f t="shared" si="7"/>
        <v>0</v>
      </c>
      <c r="S145" s="165">
        <v>0</v>
      </c>
      <c r="T145" s="166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7" t="s">
        <v>158</v>
      </c>
      <c r="AT145" s="167" t="s">
        <v>155</v>
      </c>
      <c r="AU145" s="167" t="s">
        <v>131</v>
      </c>
      <c r="AY145" s="14" t="s">
        <v>153</v>
      </c>
      <c r="BE145" s="168">
        <f t="shared" si="9"/>
        <v>0</v>
      </c>
      <c r="BF145" s="168">
        <f t="shared" si="10"/>
        <v>0</v>
      </c>
      <c r="BG145" s="168">
        <f t="shared" si="11"/>
        <v>0</v>
      </c>
      <c r="BH145" s="168">
        <f t="shared" si="12"/>
        <v>0</v>
      </c>
      <c r="BI145" s="168">
        <f t="shared" si="13"/>
        <v>0</v>
      </c>
      <c r="BJ145" s="14" t="s">
        <v>131</v>
      </c>
      <c r="BK145" s="169">
        <f t="shared" si="14"/>
        <v>0</v>
      </c>
      <c r="BL145" s="14" t="s">
        <v>158</v>
      </c>
      <c r="BM145" s="167" t="s">
        <v>1198</v>
      </c>
    </row>
    <row r="146" spans="1:65" s="2" customFormat="1" ht="21.75" customHeight="1" x14ac:dyDescent="0.25">
      <c r="A146" s="29"/>
      <c r="B146" s="121"/>
      <c r="C146" s="156" t="s">
        <v>167</v>
      </c>
      <c r="D146" s="156" t="s">
        <v>155</v>
      </c>
      <c r="E146" s="157"/>
      <c r="F146" s="158" t="s">
        <v>1136</v>
      </c>
      <c r="G146" s="159" t="s">
        <v>157</v>
      </c>
      <c r="H146" s="160">
        <v>112</v>
      </c>
      <c r="I146" s="161"/>
      <c r="J146" s="160">
        <f t="shared" si="5"/>
        <v>0</v>
      </c>
      <c r="K146" s="162"/>
      <c r="L146" s="30"/>
      <c r="M146" s="163" t="s">
        <v>1</v>
      </c>
      <c r="N146" s="164" t="s">
        <v>41</v>
      </c>
      <c r="O146" s="55"/>
      <c r="P146" s="165">
        <f t="shared" si="6"/>
        <v>0</v>
      </c>
      <c r="Q146" s="165">
        <v>0</v>
      </c>
      <c r="R146" s="165">
        <f t="shared" si="7"/>
        <v>0</v>
      </c>
      <c r="S146" s="165">
        <v>0</v>
      </c>
      <c r="T146" s="166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7" t="s">
        <v>158</v>
      </c>
      <c r="AT146" s="167" t="s">
        <v>155</v>
      </c>
      <c r="AU146" s="167" t="s">
        <v>131</v>
      </c>
      <c r="AY146" s="14" t="s">
        <v>153</v>
      </c>
      <c r="BE146" s="168">
        <f t="shared" si="9"/>
        <v>0</v>
      </c>
      <c r="BF146" s="168">
        <f t="shared" si="10"/>
        <v>0</v>
      </c>
      <c r="BG146" s="168">
        <f t="shared" si="11"/>
        <v>0</v>
      </c>
      <c r="BH146" s="168">
        <f t="shared" si="12"/>
        <v>0</v>
      </c>
      <c r="BI146" s="168">
        <f t="shared" si="13"/>
        <v>0</v>
      </c>
      <c r="BJ146" s="14" t="s">
        <v>131</v>
      </c>
      <c r="BK146" s="169">
        <f t="shared" si="14"/>
        <v>0</v>
      </c>
      <c r="BL146" s="14" t="s">
        <v>158</v>
      </c>
      <c r="BM146" s="167" t="s">
        <v>1199</v>
      </c>
    </row>
    <row r="147" spans="1:65" s="2" customFormat="1" ht="21.75" customHeight="1" x14ac:dyDescent="0.25">
      <c r="A147" s="29"/>
      <c r="B147" s="121"/>
      <c r="C147" s="156" t="s">
        <v>170</v>
      </c>
      <c r="D147" s="156" t="s">
        <v>155</v>
      </c>
      <c r="E147" s="157"/>
      <c r="F147" s="158" t="s">
        <v>177</v>
      </c>
      <c r="G147" s="159" t="s">
        <v>178</v>
      </c>
      <c r="H147" s="160">
        <v>112</v>
      </c>
      <c r="I147" s="161"/>
      <c r="J147" s="160">
        <f t="shared" si="5"/>
        <v>0</v>
      </c>
      <c r="K147" s="162"/>
      <c r="L147" s="30"/>
      <c r="M147" s="163" t="s">
        <v>1</v>
      </c>
      <c r="N147" s="164" t="s">
        <v>41</v>
      </c>
      <c r="O147" s="55"/>
      <c r="P147" s="165">
        <f t="shared" si="6"/>
        <v>0</v>
      </c>
      <c r="Q147" s="165">
        <v>0</v>
      </c>
      <c r="R147" s="165">
        <f t="shared" si="7"/>
        <v>0</v>
      </c>
      <c r="S147" s="165">
        <v>0</v>
      </c>
      <c r="T147" s="166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7" t="s">
        <v>158</v>
      </c>
      <c r="AT147" s="167" t="s">
        <v>155</v>
      </c>
      <c r="AU147" s="167" t="s">
        <v>131</v>
      </c>
      <c r="AY147" s="14" t="s">
        <v>153</v>
      </c>
      <c r="BE147" s="168">
        <f t="shared" si="9"/>
        <v>0</v>
      </c>
      <c r="BF147" s="168">
        <f t="shared" si="10"/>
        <v>0</v>
      </c>
      <c r="BG147" s="168">
        <f t="shared" si="11"/>
        <v>0</v>
      </c>
      <c r="BH147" s="168">
        <f t="shared" si="12"/>
        <v>0</v>
      </c>
      <c r="BI147" s="168">
        <f t="shared" si="13"/>
        <v>0</v>
      </c>
      <c r="BJ147" s="14" t="s">
        <v>131</v>
      </c>
      <c r="BK147" s="169">
        <f t="shared" si="14"/>
        <v>0</v>
      </c>
      <c r="BL147" s="14" t="s">
        <v>158</v>
      </c>
      <c r="BM147" s="167" t="s">
        <v>1200</v>
      </c>
    </row>
    <row r="148" spans="1:65" s="2" customFormat="1" ht="33" customHeight="1" x14ac:dyDescent="0.25">
      <c r="A148" s="29"/>
      <c r="B148" s="121"/>
      <c r="C148" s="156" t="s">
        <v>173</v>
      </c>
      <c r="D148" s="156" t="s">
        <v>155</v>
      </c>
      <c r="E148" s="157"/>
      <c r="F148" s="158" t="s">
        <v>1147</v>
      </c>
      <c r="G148" s="159" t="s">
        <v>185</v>
      </c>
      <c r="H148" s="160">
        <v>140</v>
      </c>
      <c r="I148" s="161"/>
      <c r="J148" s="160">
        <f t="shared" si="5"/>
        <v>0</v>
      </c>
      <c r="K148" s="162"/>
      <c r="L148" s="30"/>
      <c r="M148" s="163" t="s">
        <v>1</v>
      </c>
      <c r="N148" s="164" t="s">
        <v>41</v>
      </c>
      <c r="O148" s="55"/>
      <c r="P148" s="165">
        <f t="shared" si="6"/>
        <v>0</v>
      </c>
      <c r="Q148" s="165">
        <v>0</v>
      </c>
      <c r="R148" s="165">
        <f t="shared" si="7"/>
        <v>0</v>
      </c>
      <c r="S148" s="165">
        <v>0</v>
      </c>
      <c r="T148" s="166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7" t="s">
        <v>158</v>
      </c>
      <c r="AT148" s="167" t="s">
        <v>155</v>
      </c>
      <c r="AU148" s="167" t="s">
        <v>131</v>
      </c>
      <c r="AY148" s="14" t="s">
        <v>153</v>
      </c>
      <c r="BE148" s="168">
        <f t="shared" si="9"/>
        <v>0</v>
      </c>
      <c r="BF148" s="168">
        <f t="shared" si="10"/>
        <v>0</v>
      </c>
      <c r="BG148" s="168">
        <f t="shared" si="11"/>
        <v>0</v>
      </c>
      <c r="BH148" s="168">
        <f t="shared" si="12"/>
        <v>0</v>
      </c>
      <c r="BI148" s="168">
        <f t="shared" si="13"/>
        <v>0</v>
      </c>
      <c r="BJ148" s="14" t="s">
        <v>131</v>
      </c>
      <c r="BK148" s="169">
        <f t="shared" si="14"/>
        <v>0</v>
      </c>
      <c r="BL148" s="14" t="s">
        <v>158</v>
      </c>
      <c r="BM148" s="167" t="s">
        <v>1201</v>
      </c>
    </row>
    <row r="149" spans="1:65" s="12" customFormat="1" ht="22.95" customHeight="1" x14ac:dyDescent="0.3">
      <c r="B149" s="143"/>
      <c r="D149" s="144" t="s">
        <v>74</v>
      </c>
      <c r="E149" s="154"/>
      <c r="F149" s="154" t="s">
        <v>187</v>
      </c>
      <c r="I149" s="146"/>
      <c r="J149" s="155">
        <f>BK149</f>
        <v>0</v>
      </c>
      <c r="L149" s="143"/>
      <c r="M149" s="148"/>
      <c r="N149" s="149"/>
      <c r="O149" s="149"/>
      <c r="P149" s="150">
        <f>SUM(P150:P154)</f>
        <v>0</v>
      </c>
      <c r="Q149" s="149"/>
      <c r="R149" s="150">
        <f>SUM(R150:R154)</f>
        <v>24.918479999999999</v>
      </c>
      <c r="S149" s="149"/>
      <c r="T149" s="151">
        <f>SUM(T150:T154)</f>
        <v>0</v>
      </c>
      <c r="AR149" s="144" t="s">
        <v>83</v>
      </c>
      <c r="AT149" s="152" t="s">
        <v>74</v>
      </c>
      <c r="AU149" s="152" t="s">
        <v>83</v>
      </c>
      <c r="AY149" s="144" t="s">
        <v>153</v>
      </c>
      <c r="BK149" s="153">
        <f>SUM(BK150:BK154)</f>
        <v>0</v>
      </c>
    </row>
    <row r="150" spans="1:65" s="2" customFormat="1" ht="21.75" customHeight="1" x14ac:dyDescent="0.25">
      <c r="A150" s="29"/>
      <c r="B150" s="121"/>
      <c r="C150" s="156" t="s">
        <v>176</v>
      </c>
      <c r="D150" s="156" t="s">
        <v>155</v>
      </c>
      <c r="E150" s="157"/>
      <c r="F150" s="158" t="s">
        <v>484</v>
      </c>
      <c r="G150" s="159" t="s">
        <v>157</v>
      </c>
      <c r="H150" s="160">
        <v>2.85</v>
      </c>
      <c r="I150" s="161"/>
      <c r="J150" s="160">
        <f>ROUND(I150*H150,3)</f>
        <v>0</v>
      </c>
      <c r="K150" s="162"/>
      <c r="L150" s="30"/>
      <c r="M150" s="163" t="s">
        <v>1</v>
      </c>
      <c r="N150" s="164" t="s">
        <v>41</v>
      </c>
      <c r="O150" s="55"/>
      <c r="P150" s="165">
        <f>O150*H150</f>
        <v>0</v>
      </c>
      <c r="Q150" s="165">
        <v>2.0699999999999998</v>
      </c>
      <c r="R150" s="165">
        <f>Q150*H150</f>
        <v>5.8994999999999997</v>
      </c>
      <c r="S150" s="165">
        <v>0</v>
      </c>
      <c r="T150" s="166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7" t="s">
        <v>158</v>
      </c>
      <c r="AT150" s="167" t="s">
        <v>155</v>
      </c>
      <c r="AU150" s="167" t="s">
        <v>131</v>
      </c>
      <c r="AY150" s="14" t="s">
        <v>153</v>
      </c>
      <c r="BE150" s="168">
        <f>IF(N150="základná",J150,0)</f>
        <v>0</v>
      </c>
      <c r="BF150" s="168">
        <f>IF(N150="znížená",J150,0)</f>
        <v>0</v>
      </c>
      <c r="BG150" s="168">
        <f>IF(N150="zákl. prenesená",J150,0)</f>
        <v>0</v>
      </c>
      <c r="BH150" s="168">
        <f>IF(N150="zníž. prenesená",J150,0)</f>
        <v>0</v>
      </c>
      <c r="BI150" s="168">
        <f>IF(N150="nulová",J150,0)</f>
        <v>0</v>
      </c>
      <c r="BJ150" s="14" t="s">
        <v>131</v>
      </c>
      <c r="BK150" s="169">
        <f>ROUND(I150*H150,3)</f>
        <v>0</v>
      </c>
      <c r="BL150" s="14" t="s">
        <v>158</v>
      </c>
      <c r="BM150" s="167" t="s">
        <v>1202</v>
      </c>
    </row>
    <row r="151" spans="1:65" s="2" customFormat="1" ht="21.75" customHeight="1" x14ac:dyDescent="0.25">
      <c r="A151" s="29"/>
      <c r="B151" s="121"/>
      <c r="C151" s="156" t="s">
        <v>180</v>
      </c>
      <c r="D151" s="156" t="s">
        <v>155</v>
      </c>
      <c r="E151" s="157"/>
      <c r="F151" s="158" t="s">
        <v>1203</v>
      </c>
      <c r="G151" s="159" t="s">
        <v>157</v>
      </c>
      <c r="H151" s="160">
        <v>8.4</v>
      </c>
      <c r="I151" s="161"/>
      <c r="J151" s="160">
        <f>ROUND(I151*H151,3)</f>
        <v>0</v>
      </c>
      <c r="K151" s="162"/>
      <c r="L151" s="30"/>
      <c r="M151" s="163" t="s">
        <v>1</v>
      </c>
      <c r="N151" s="164" t="s">
        <v>41</v>
      </c>
      <c r="O151" s="55"/>
      <c r="P151" s="165">
        <f>O151*H151</f>
        <v>0</v>
      </c>
      <c r="Q151" s="165">
        <v>2.2151299999999998</v>
      </c>
      <c r="R151" s="165">
        <f>Q151*H151</f>
        <v>18.607091999999998</v>
      </c>
      <c r="S151" s="165">
        <v>0</v>
      </c>
      <c r="T151" s="166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7" t="s">
        <v>158</v>
      </c>
      <c r="AT151" s="167" t="s">
        <v>155</v>
      </c>
      <c r="AU151" s="167" t="s">
        <v>131</v>
      </c>
      <c r="AY151" s="14" t="s">
        <v>153</v>
      </c>
      <c r="BE151" s="168">
        <f>IF(N151="základná",J151,0)</f>
        <v>0</v>
      </c>
      <c r="BF151" s="168">
        <f>IF(N151="znížená",J151,0)</f>
        <v>0</v>
      </c>
      <c r="BG151" s="168">
        <f>IF(N151="zákl. prenesená",J151,0)</f>
        <v>0</v>
      </c>
      <c r="BH151" s="168">
        <f>IF(N151="zníž. prenesená",J151,0)</f>
        <v>0</v>
      </c>
      <c r="BI151" s="168">
        <f>IF(N151="nulová",J151,0)</f>
        <v>0</v>
      </c>
      <c r="BJ151" s="14" t="s">
        <v>131</v>
      </c>
      <c r="BK151" s="169">
        <f>ROUND(I151*H151,3)</f>
        <v>0</v>
      </c>
      <c r="BL151" s="14" t="s">
        <v>158</v>
      </c>
      <c r="BM151" s="167" t="s">
        <v>1204</v>
      </c>
    </row>
    <row r="152" spans="1:65" s="2" customFormat="1" ht="21.75" customHeight="1" x14ac:dyDescent="0.25">
      <c r="A152" s="29"/>
      <c r="B152" s="121"/>
      <c r="C152" s="156" t="s">
        <v>183</v>
      </c>
      <c r="D152" s="156" t="s">
        <v>155</v>
      </c>
      <c r="E152" s="157"/>
      <c r="F152" s="158" t="s">
        <v>1205</v>
      </c>
      <c r="G152" s="159" t="s">
        <v>185</v>
      </c>
      <c r="H152" s="160">
        <v>5.4</v>
      </c>
      <c r="I152" s="161"/>
      <c r="J152" s="160">
        <f>ROUND(I152*H152,3)</f>
        <v>0</v>
      </c>
      <c r="K152" s="162"/>
      <c r="L152" s="30"/>
      <c r="M152" s="163" t="s">
        <v>1</v>
      </c>
      <c r="N152" s="164" t="s">
        <v>41</v>
      </c>
      <c r="O152" s="55"/>
      <c r="P152" s="165">
        <f>O152*H152</f>
        <v>0</v>
      </c>
      <c r="Q152" s="165">
        <v>6.7000000000000002E-4</v>
      </c>
      <c r="R152" s="165">
        <f>Q152*H152</f>
        <v>3.6180000000000006E-3</v>
      </c>
      <c r="S152" s="165">
        <v>0</v>
      </c>
      <c r="T152" s="166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7" t="s">
        <v>158</v>
      </c>
      <c r="AT152" s="167" t="s">
        <v>155</v>
      </c>
      <c r="AU152" s="167" t="s">
        <v>131</v>
      </c>
      <c r="AY152" s="14" t="s">
        <v>153</v>
      </c>
      <c r="BE152" s="168">
        <f>IF(N152="základná",J152,0)</f>
        <v>0</v>
      </c>
      <c r="BF152" s="168">
        <f>IF(N152="znížená",J152,0)</f>
        <v>0</v>
      </c>
      <c r="BG152" s="168">
        <f>IF(N152="zákl. prenesená",J152,0)</f>
        <v>0</v>
      </c>
      <c r="BH152" s="168">
        <f>IF(N152="zníž. prenesená",J152,0)</f>
        <v>0</v>
      </c>
      <c r="BI152" s="168">
        <f>IF(N152="nulová",J152,0)</f>
        <v>0</v>
      </c>
      <c r="BJ152" s="14" t="s">
        <v>131</v>
      </c>
      <c r="BK152" s="169">
        <f>ROUND(I152*H152,3)</f>
        <v>0</v>
      </c>
      <c r="BL152" s="14" t="s">
        <v>158</v>
      </c>
      <c r="BM152" s="167" t="s">
        <v>1206</v>
      </c>
    </row>
    <row r="153" spans="1:65" s="2" customFormat="1" ht="21.75" customHeight="1" x14ac:dyDescent="0.25">
      <c r="A153" s="29"/>
      <c r="B153" s="121"/>
      <c r="C153" s="156" t="s">
        <v>188</v>
      </c>
      <c r="D153" s="156" t="s">
        <v>155</v>
      </c>
      <c r="E153" s="157"/>
      <c r="F153" s="158" t="s">
        <v>1207</v>
      </c>
      <c r="G153" s="159" t="s">
        <v>185</v>
      </c>
      <c r="H153" s="160">
        <v>5.4</v>
      </c>
      <c r="I153" s="161"/>
      <c r="J153" s="160">
        <f>ROUND(I153*H153,3)</f>
        <v>0</v>
      </c>
      <c r="K153" s="162"/>
      <c r="L153" s="30"/>
      <c r="M153" s="163" t="s">
        <v>1</v>
      </c>
      <c r="N153" s="164" t="s">
        <v>41</v>
      </c>
      <c r="O153" s="55"/>
      <c r="P153" s="165">
        <f>O153*H153</f>
        <v>0</v>
      </c>
      <c r="Q153" s="165">
        <v>0</v>
      </c>
      <c r="R153" s="165">
        <f>Q153*H153</f>
        <v>0</v>
      </c>
      <c r="S153" s="165">
        <v>0</v>
      </c>
      <c r="T153" s="166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7" t="s">
        <v>158</v>
      </c>
      <c r="AT153" s="167" t="s">
        <v>155</v>
      </c>
      <c r="AU153" s="167" t="s">
        <v>131</v>
      </c>
      <c r="AY153" s="14" t="s">
        <v>153</v>
      </c>
      <c r="BE153" s="168">
        <f>IF(N153="základná",J153,0)</f>
        <v>0</v>
      </c>
      <c r="BF153" s="168">
        <f>IF(N153="znížená",J153,0)</f>
        <v>0</v>
      </c>
      <c r="BG153" s="168">
        <f>IF(N153="zákl. prenesená",J153,0)</f>
        <v>0</v>
      </c>
      <c r="BH153" s="168">
        <f>IF(N153="zníž. prenesená",J153,0)</f>
        <v>0</v>
      </c>
      <c r="BI153" s="168">
        <f>IF(N153="nulová",J153,0)</f>
        <v>0</v>
      </c>
      <c r="BJ153" s="14" t="s">
        <v>131</v>
      </c>
      <c r="BK153" s="169">
        <f>ROUND(I153*H153,3)</f>
        <v>0</v>
      </c>
      <c r="BL153" s="14" t="s">
        <v>158</v>
      </c>
      <c r="BM153" s="167" t="s">
        <v>1208</v>
      </c>
    </row>
    <row r="154" spans="1:65" s="2" customFormat="1" ht="33" customHeight="1" x14ac:dyDescent="0.25">
      <c r="A154" s="29"/>
      <c r="B154" s="121"/>
      <c r="C154" s="156" t="s">
        <v>191</v>
      </c>
      <c r="D154" s="156" t="s">
        <v>155</v>
      </c>
      <c r="E154" s="157"/>
      <c r="F154" s="158" t="s">
        <v>1209</v>
      </c>
      <c r="G154" s="159" t="s">
        <v>185</v>
      </c>
      <c r="H154" s="160">
        <v>46.5</v>
      </c>
      <c r="I154" s="161"/>
      <c r="J154" s="160">
        <f>ROUND(I154*H154,3)</f>
        <v>0</v>
      </c>
      <c r="K154" s="162"/>
      <c r="L154" s="30"/>
      <c r="M154" s="163" t="s">
        <v>1</v>
      </c>
      <c r="N154" s="164" t="s">
        <v>41</v>
      </c>
      <c r="O154" s="55"/>
      <c r="P154" s="165">
        <f>O154*H154</f>
        <v>0</v>
      </c>
      <c r="Q154" s="165">
        <v>8.7799999999999996E-3</v>
      </c>
      <c r="R154" s="165">
        <f>Q154*H154</f>
        <v>0.40826999999999997</v>
      </c>
      <c r="S154" s="165">
        <v>0</v>
      </c>
      <c r="T154" s="166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7" t="s">
        <v>158</v>
      </c>
      <c r="AT154" s="167" t="s">
        <v>155</v>
      </c>
      <c r="AU154" s="167" t="s">
        <v>131</v>
      </c>
      <c r="AY154" s="14" t="s">
        <v>153</v>
      </c>
      <c r="BE154" s="168">
        <f>IF(N154="základná",J154,0)</f>
        <v>0</v>
      </c>
      <c r="BF154" s="168">
        <f>IF(N154="znížená",J154,0)</f>
        <v>0</v>
      </c>
      <c r="BG154" s="168">
        <f>IF(N154="zákl. prenesená",J154,0)</f>
        <v>0</v>
      </c>
      <c r="BH154" s="168">
        <f>IF(N154="zníž. prenesená",J154,0)</f>
        <v>0</v>
      </c>
      <c r="BI154" s="168">
        <f>IF(N154="nulová",J154,0)</f>
        <v>0</v>
      </c>
      <c r="BJ154" s="14" t="s">
        <v>131</v>
      </c>
      <c r="BK154" s="169">
        <f>ROUND(I154*H154,3)</f>
        <v>0</v>
      </c>
      <c r="BL154" s="14" t="s">
        <v>158</v>
      </c>
      <c r="BM154" s="167" t="s">
        <v>1210</v>
      </c>
    </row>
    <row r="155" spans="1:65" s="12" customFormat="1" ht="22.95" customHeight="1" x14ac:dyDescent="0.3">
      <c r="B155" s="143"/>
      <c r="D155" s="144" t="s">
        <v>74</v>
      </c>
      <c r="E155" s="154"/>
      <c r="F155" s="154" t="s">
        <v>222</v>
      </c>
      <c r="I155" s="146"/>
      <c r="J155" s="155">
        <f>BK155</f>
        <v>0</v>
      </c>
      <c r="L155" s="143"/>
      <c r="M155" s="148"/>
      <c r="N155" s="149"/>
      <c r="O155" s="149"/>
      <c r="P155" s="150">
        <f>SUM(P156:P157)</f>
        <v>0</v>
      </c>
      <c r="Q155" s="149"/>
      <c r="R155" s="150">
        <f>SUM(R156:R157)</f>
        <v>0.1232</v>
      </c>
      <c r="S155" s="149"/>
      <c r="T155" s="151">
        <f>SUM(T156:T157)</f>
        <v>0</v>
      </c>
      <c r="AR155" s="144" t="s">
        <v>83</v>
      </c>
      <c r="AT155" s="152" t="s">
        <v>74</v>
      </c>
      <c r="AU155" s="152" t="s">
        <v>83</v>
      </c>
      <c r="AY155" s="144" t="s">
        <v>153</v>
      </c>
      <c r="BK155" s="153">
        <f>SUM(BK156:BK157)</f>
        <v>0</v>
      </c>
    </row>
    <row r="156" spans="1:65" s="2" customFormat="1" ht="33" customHeight="1" x14ac:dyDescent="0.25">
      <c r="A156" s="29"/>
      <c r="B156" s="121"/>
      <c r="C156" s="156" t="s">
        <v>194</v>
      </c>
      <c r="D156" s="156" t="s">
        <v>155</v>
      </c>
      <c r="E156" s="157"/>
      <c r="F156" s="158" t="s">
        <v>1150</v>
      </c>
      <c r="G156" s="159" t="s">
        <v>185</v>
      </c>
      <c r="H156" s="160">
        <v>140</v>
      </c>
      <c r="I156" s="161"/>
      <c r="J156" s="160">
        <f>ROUND(I156*H156,3)</f>
        <v>0</v>
      </c>
      <c r="K156" s="162"/>
      <c r="L156" s="30"/>
      <c r="M156" s="163" t="s">
        <v>1</v>
      </c>
      <c r="N156" s="164" t="s">
        <v>41</v>
      </c>
      <c r="O156" s="55"/>
      <c r="P156" s="165">
        <f>O156*H156</f>
        <v>0</v>
      </c>
      <c r="Q156" s="165">
        <v>2.7999999999999998E-4</v>
      </c>
      <c r="R156" s="165">
        <f>Q156*H156</f>
        <v>3.9199999999999999E-2</v>
      </c>
      <c r="S156" s="165">
        <v>0</v>
      </c>
      <c r="T156" s="166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7" t="s">
        <v>158</v>
      </c>
      <c r="AT156" s="167" t="s">
        <v>155</v>
      </c>
      <c r="AU156" s="167" t="s">
        <v>131</v>
      </c>
      <c r="AY156" s="14" t="s">
        <v>153</v>
      </c>
      <c r="BE156" s="168">
        <f>IF(N156="základná",J156,0)</f>
        <v>0</v>
      </c>
      <c r="BF156" s="168">
        <f>IF(N156="znížená",J156,0)</f>
        <v>0</v>
      </c>
      <c r="BG156" s="168">
        <f>IF(N156="zákl. prenesená",J156,0)</f>
        <v>0</v>
      </c>
      <c r="BH156" s="168">
        <f>IF(N156="zníž. prenesená",J156,0)</f>
        <v>0</v>
      </c>
      <c r="BI156" s="168">
        <f>IF(N156="nulová",J156,0)</f>
        <v>0</v>
      </c>
      <c r="BJ156" s="14" t="s">
        <v>131</v>
      </c>
      <c r="BK156" s="169">
        <f>ROUND(I156*H156,3)</f>
        <v>0</v>
      </c>
      <c r="BL156" s="14" t="s">
        <v>158</v>
      </c>
      <c r="BM156" s="167" t="s">
        <v>1211</v>
      </c>
    </row>
    <row r="157" spans="1:65" s="2" customFormat="1" ht="33" customHeight="1" x14ac:dyDescent="0.25">
      <c r="A157" s="29"/>
      <c r="B157" s="121"/>
      <c r="C157" s="170" t="s">
        <v>198</v>
      </c>
      <c r="D157" s="170" t="s">
        <v>195</v>
      </c>
      <c r="E157" s="171"/>
      <c r="F157" s="172" t="s">
        <v>1152</v>
      </c>
      <c r="G157" s="173" t="s">
        <v>185</v>
      </c>
      <c r="H157" s="174">
        <v>168</v>
      </c>
      <c r="I157" s="175"/>
      <c r="J157" s="174">
        <f>ROUND(I157*H157,3)</f>
        <v>0</v>
      </c>
      <c r="K157" s="176"/>
      <c r="L157" s="177"/>
      <c r="M157" s="178" t="s">
        <v>1</v>
      </c>
      <c r="N157" s="179" t="s">
        <v>41</v>
      </c>
      <c r="O157" s="55"/>
      <c r="P157" s="165">
        <f>O157*H157</f>
        <v>0</v>
      </c>
      <c r="Q157" s="165">
        <v>5.0000000000000001E-4</v>
      </c>
      <c r="R157" s="165">
        <f>Q157*H157</f>
        <v>8.4000000000000005E-2</v>
      </c>
      <c r="S157" s="165">
        <v>0</v>
      </c>
      <c r="T157" s="166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7" t="s">
        <v>176</v>
      </c>
      <c r="AT157" s="167" t="s">
        <v>195</v>
      </c>
      <c r="AU157" s="167" t="s">
        <v>131</v>
      </c>
      <c r="AY157" s="14" t="s">
        <v>153</v>
      </c>
      <c r="BE157" s="168">
        <f>IF(N157="základná",J157,0)</f>
        <v>0</v>
      </c>
      <c r="BF157" s="168">
        <f>IF(N157="znížená",J157,0)</f>
        <v>0</v>
      </c>
      <c r="BG157" s="168">
        <f>IF(N157="zákl. prenesená",J157,0)</f>
        <v>0</v>
      </c>
      <c r="BH157" s="168">
        <f>IF(N157="zníž. prenesená",J157,0)</f>
        <v>0</v>
      </c>
      <c r="BI157" s="168">
        <f>IF(N157="nulová",J157,0)</f>
        <v>0</v>
      </c>
      <c r="BJ157" s="14" t="s">
        <v>131</v>
      </c>
      <c r="BK157" s="169">
        <f>ROUND(I157*H157,3)</f>
        <v>0</v>
      </c>
      <c r="BL157" s="14" t="s">
        <v>158</v>
      </c>
      <c r="BM157" s="167" t="s">
        <v>1212</v>
      </c>
    </row>
    <row r="158" spans="1:65" s="12" customFormat="1" ht="22.95" customHeight="1" x14ac:dyDescent="0.3">
      <c r="B158" s="143"/>
      <c r="D158" s="144" t="s">
        <v>74</v>
      </c>
      <c r="E158" s="154"/>
      <c r="F158" s="154" t="s">
        <v>523</v>
      </c>
      <c r="I158" s="146"/>
      <c r="J158" s="155">
        <f>BK158</f>
        <v>0</v>
      </c>
      <c r="L158" s="143"/>
      <c r="M158" s="148"/>
      <c r="N158" s="149"/>
      <c r="O158" s="149"/>
      <c r="P158" s="150">
        <f>SUM(P159:P162)</f>
        <v>0</v>
      </c>
      <c r="Q158" s="149"/>
      <c r="R158" s="150">
        <f>SUM(R159:R162)</f>
        <v>224.99868999999995</v>
      </c>
      <c r="S158" s="149"/>
      <c r="T158" s="151">
        <f>SUM(T159:T162)</f>
        <v>0</v>
      </c>
      <c r="AR158" s="144" t="s">
        <v>83</v>
      </c>
      <c r="AT158" s="152" t="s">
        <v>74</v>
      </c>
      <c r="AU158" s="152" t="s">
        <v>83</v>
      </c>
      <c r="AY158" s="144" t="s">
        <v>153</v>
      </c>
      <c r="BK158" s="153">
        <f>SUM(BK159:BK162)</f>
        <v>0</v>
      </c>
    </row>
    <row r="159" spans="1:65" s="2" customFormat="1" ht="33" customHeight="1" x14ac:dyDescent="0.25">
      <c r="A159" s="29"/>
      <c r="B159" s="121"/>
      <c r="C159" s="156" t="s">
        <v>201</v>
      </c>
      <c r="D159" s="156" t="s">
        <v>155</v>
      </c>
      <c r="E159" s="157"/>
      <c r="F159" s="158" t="s">
        <v>1154</v>
      </c>
      <c r="G159" s="159" t="s">
        <v>185</v>
      </c>
      <c r="H159" s="160">
        <v>140</v>
      </c>
      <c r="I159" s="161"/>
      <c r="J159" s="160">
        <f>ROUND(I159*H159,3)</f>
        <v>0</v>
      </c>
      <c r="K159" s="162"/>
      <c r="L159" s="30"/>
      <c r="M159" s="163" t="s">
        <v>1</v>
      </c>
      <c r="N159" s="164" t="s">
        <v>41</v>
      </c>
      <c r="O159" s="55"/>
      <c r="P159" s="165">
        <f>O159*H159</f>
        <v>0</v>
      </c>
      <c r="Q159" s="165">
        <v>0.71643999999999997</v>
      </c>
      <c r="R159" s="165">
        <f>Q159*H159</f>
        <v>100.30159999999999</v>
      </c>
      <c r="S159" s="165">
        <v>0</v>
      </c>
      <c r="T159" s="166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7" t="s">
        <v>158</v>
      </c>
      <c r="AT159" s="167" t="s">
        <v>155</v>
      </c>
      <c r="AU159" s="167" t="s">
        <v>131</v>
      </c>
      <c r="AY159" s="14" t="s">
        <v>153</v>
      </c>
      <c r="BE159" s="168">
        <f>IF(N159="základná",J159,0)</f>
        <v>0</v>
      </c>
      <c r="BF159" s="168">
        <f>IF(N159="znížená",J159,0)</f>
        <v>0</v>
      </c>
      <c r="BG159" s="168">
        <f>IF(N159="zákl. prenesená",J159,0)</f>
        <v>0</v>
      </c>
      <c r="BH159" s="168">
        <f>IF(N159="zníž. prenesená",J159,0)</f>
        <v>0</v>
      </c>
      <c r="BI159" s="168">
        <f>IF(N159="nulová",J159,0)</f>
        <v>0</v>
      </c>
      <c r="BJ159" s="14" t="s">
        <v>131</v>
      </c>
      <c r="BK159" s="169">
        <f>ROUND(I159*H159,3)</f>
        <v>0</v>
      </c>
      <c r="BL159" s="14" t="s">
        <v>158</v>
      </c>
      <c r="BM159" s="167" t="s">
        <v>1213</v>
      </c>
    </row>
    <row r="160" spans="1:65" s="2" customFormat="1" ht="33" customHeight="1" x14ac:dyDescent="0.25">
      <c r="A160" s="29"/>
      <c r="B160" s="121"/>
      <c r="C160" s="156" t="s">
        <v>204</v>
      </c>
      <c r="D160" s="156" t="s">
        <v>155</v>
      </c>
      <c r="E160" s="157"/>
      <c r="F160" s="158" t="s">
        <v>1156</v>
      </c>
      <c r="G160" s="159" t="s">
        <v>185</v>
      </c>
      <c r="H160" s="160">
        <v>140</v>
      </c>
      <c r="I160" s="161"/>
      <c r="J160" s="160">
        <f>ROUND(I160*H160,3)</f>
        <v>0</v>
      </c>
      <c r="K160" s="162"/>
      <c r="L160" s="30"/>
      <c r="M160" s="163" t="s">
        <v>1</v>
      </c>
      <c r="N160" s="164" t="s">
        <v>41</v>
      </c>
      <c r="O160" s="55"/>
      <c r="P160" s="165">
        <f>O160*H160</f>
        <v>0</v>
      </c>
      <c r="Q160" s="165">
        <v>0.28731000000000001</v>
      </c>
      <c r="R160" s="165">
        <f>Q160*H160</f>
        <v>40.223399999999998</v>
      </c>
      <c r="S160" s="165">
        <v>0</v>
      </c>
      <c r="T160" s="166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7" t="s">
        <v>158</v>
      </c>
      <c r="AT160" s="167" t="s">
        <v>155</v>
      </c>
      <c r="AU160" s="167" t="s">
        <v>131</v>
      </c>
      <c r="AY160" s="14" t="s">
        <v>153</v>
      </c>
      <c r="BE160" s="168">
        <f>IF(N160="základná",J160,0)</f>
        <v>0</v>
      </c>
      <c r="BF160" s="168">
        <f>IF(N160="znížená",J160,0)</f>
        <v>0</v>
      </c>
      <c r="BG160" s="168">
        <f>IF(N160="zákl. prenesená",J160,0)</f>
        <v>0</v>
      </c>
      <c r="BH160" s="168">
        <f>IF(N160="zníž. prenesená",J160,0)</f>
        <v>0</v>
      </c>
      <c r="BI160" s="168">
        <f>IF(N160="nulová",J160,0)</f>
        <v>0</v>
      </c>
      <c r="BJ160" s="14" t="s">
        <v>131</v>
      </c>
      <c r="BK160" s="169">
        <f>ROUND(I160*H160,3)</f>
        <v>0</v>
      </c>
      <c r="BL160" s="14" t="s">
        <v>158</v>
      </c>
      <c r="BM160" s="167" t="s">
        <v>1214</v>
      </c>
    </row>
    <row r="161" spans="1:65" s="2" customFormat="1" ht="21.75" customHeight="1" x14ac:dyDescent="0.25">
      <c r="A161" s="29"/>
      <c r="B161" s="121"/>
      <c r="C161" s="156" t="s">
        <v>207</v>
      </c>
      <c r="D161" s="156" t="s">
        <v>155</v>
      </c>
      <c r="E161" s="157"/>
      <c r="F161" s="158" t="s">
        <v>1158</v>
      </c>
      <c r="G161" s="159" t="s">
        <v>185</v>
      </c>
      <c r="H161" s="160">
        <v>140</v>
      </c>
      <c r="I161" s="161"/>
      <c r="J161" s="160">
        <f>ROUND(I161*H161,3)</f>
        <v>0</v>
      </c>
      <c r="K161" s="162"/>
      <c r="L161" s="30"/>
      <c r="M161" s="163" t="s">
        <v>1</v>
      </c>
      <c r="N161" s="164" t="s">
        <v>41</v>
      </c>
      <c r="O161" s="55"/>
      <c r="P161" s="165">
        <f>O161*H161</f>
        <v>0</v>
      </c>
      <c r="Q161" s="165">
        <v>0.59431</v>
      </c>
      <c r="R161" s="165">
        <f>Q161*H161</f>
        <v>83.203400000000002</v>
      </c>
      <c r="S161" s="165">
        <v>0</v>
      </c>
      <c r="T161" s="166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7" t="s">
        <v>158</v>
      </c>
      <c r="AT161" s="167" t="s">
        <v>155</v>
      </c>
      <c r="AU161" s="167" t="s">
        <v>131</v>
      </c>
      <c r="AY161" s="14" t="s">
        <v>153</v>
      </c>
      <c r="BE161" s="168">
        <f>IF(N161="základná",J161,0)</f>
        <v>0</v>
      </c>
      <c r="BF161" s="168">
        <f>IF(N161="znížená",J161,0)</f>
        <v>0</v>
      </c>
      <c r="BG161" s="168">
        <f>IF(N161="zákl. prenesená",J161,0)</f>
        <v>0</v>
      </c>
      <c r="BH161" s="168">
        <f>IF(N161="zníž. prenesená",J161,0)</f>
        <v>0</v>
      </c>
      <c r="BI161" s="168">
        <f>IF(N161="nulová",J161,0)</f>
        <v>0</v>
      </c>
      <c r="BJ161" s="14" t="s">
        <v>131</v>
      </c>
      <c r="BK161" s="169">
        <f>ROUND(I161*H161,3)</f>
        <v>0</v>
      </c>
      <c r="BL161" s="14" t="s">
        <v>158</v>
      </c>
      <c r="BM161" s="167" t="s">
        <v>1215</v>
      </c>
    </row>
    <row r="162" spans="1:65" s="2" customFormat="1" ht="33" customHeight="1" x14ac:dyDescent="0.25">
      <c r="A162" s="29"/>
      <c r="B162" s="121"/>
      <c r="C162" s="170" t="s">
        <v>210</v>
      </c>
      <c r="D162" s="170" t="s">
        <v>195</v>
      </c>
      <c r="E162" s="171"/>
      <c r="F162" s="172" t="s">
        <v>1160</v>
      </c>
      <c r="G162" s="173" t="s">
        <v>185</v>
      </c>
      <c r="H162" s="174">
        <v>161</v>
      </c>
      <c r="I162" s="175"/>
      <c r="J162" s="174">
        <f>ROUND(I162*H162,3)</f>
        <v>0</v>
      </c>
      <c r="K162" s="176"/>
      <c r="L162" s="177"/>
      <c r="M162" s="178" t="s">
        <v>1</v>
      </c>
      <c r="N162" s="179" t="s">
        <v>41</v>
      </c>
      <c r="O162" s="55"/>
      <c r="P162" s="165">
        <f>O162*H162</f>
        <v>0</v>
      </c>
      <c r="Q162" s="165">
        <v>7.8899999999999994E-3</v>
      </c>
      <c r="R162" s="165">
        <f>Q162*H162</f>
        <v>1.2702899999999999</v>
      </c>
      <c r="S162" s="165">
        <v>0</v>
      </c>
      <c r="T162" s="166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7" t="s">
        <v>176</v>
      </c>
      <c r="AT162" s="167" t="s">
        <v>195</v>
      </c>
      <c r="AU162" s="167" t="s">
        <v>131</v>
      </c>
      <c r="AY162" s="14" t="s">
        <v>153</v>
      </c>
      <c r="BE162" s="168">
        <f>IF(N162="základná",J162,0)</f>
        <v>0</v>
      </c>
      <c r="BF162" s="168">
        <f>IF(N162="znížená",J162,0)</f>
        <v>0</v>
      </c>
      <c r="BG162" s="168">
        <f>IF(N162="zákl. prenesená",J162,0)</f>
        <v>0</v>
      </c>
      <c r="BH162" s="168">
        <f>IF(N162="zníž. prenesená",J162,0)</f>
        <v>0</v>
      </c>
      <c r="BI162" s="168">
        <f>IF(N162="nulová",J162,0)</f>
        <v>0</v>
      </c>
      <c r="BJ162" s="14" t="s">
        <v>131</v>
      </c>
      <c r="BK162" s="169">
        <f>ROUND(I162*H162,3)</f>
        <v>0</v>
      </c>
      <c r="BL162" s="14" t="s">
        <v>158</v>
      </c>
      <c r="BM162" s="167" t="s">
        <v>1216</v>
      </c>
    </row>
    <row r="163" spans="1:65" s="12" customFormat="1" ht="22.95" customHeight="1" x14ac:dyDescent="0.3">
      <c r="B163" s="143"/>
      <c r="D163" s="144" t="s">
        <v>74</v>
      </c>
      <c r="E163" s="154"/>
      <c r="F163" s="154" t="s">
        <v>274</v>
      </c>
      <c r="I163" s="146"/>
      <c r="J163" s="155">
        <f>BK163</f>
        <v>0</v>
      </c>
      <c r="L163" s="143"/>
      <c r="M163" s="148"/>
      <c r="N163" s="149"/>
      <c r="O163" s="149"/>
      <c r="P163" s="150">
        <f>SUM(P164:P169)</f>
        <v>0</v>
      </c>
      <c r="Q163" s="149"/>
      <c r="R163" s="150">
        <f>SUM(R164:R169)</f>
        <v>15.7828</v>
      </c>
      <c r="S163" s="149"/>
      <c r="T163" s="151">
        <f>SUM(T164:T169)</f>
        <v>0</v>
      </c>
      <c r="AR163" s="144" t="s">
        <v>83</v>
      </c>
      <c r="AT163" s="152" t="s">
        <v>74</v>
      </c>
      <c r="AU163" s="152" t="s">
        <v>83</v>
      </c>
      <c r="AY163" s="144" t="s">
        <v>153</v>
      </c>
      <c r="BK163" s="153">
        <f>SUM(BK164:BK169)</f>
        <v>0</v>
      </c>
    </row>
    <row r="164" spans="1:65" s="2" customFormat="1" ht="33" customHeight="1" x14ac:dyDescent="0.25">
      <c r="A164" s="29"/>
      <c r="B164" s="121"/>
      <c r="C164" s="156" t="s">
        <v>214</v>
      </c>
      <c r="D164" s="156" t="s">
        <v>155</v>
      </c>
      <c r="E164" s="157"/>
      <c r="F164" s="158" t="s">
        <v>1217</v>
      </c>
      <c r="G164" s="159" t="s">
        <v>185</v>
      </c>
      <c r="H164" s="160">
        <v>285</v>
      </c>
      <c r="I164" s="161"/>
      <c r="J164" s="160">
        <f t="shared" ref="J164:J169" si="15">ROUND(I164*H164,3)</f>
        <v>0</v>
      </c>
      <c r="K164" s="162"/>
      <c r="L164" s="30"/>
      <c r="M164" s="163" t="s">
        <v>1</v>
      </c>
      <c r="N164" s="164" t="s">
        <v>41</v>
      </c>
      <c r="O164" s="55"/>
      <c r="P164" s="165">
        <f t="shared" ref="P164:P169" si="16">O164*H164</f>
        <v>0</v>
      </c>
      <c r="Q164" s="165">
        <v>2.572E-2</v>
      </c>
      <c r="R164" s="165">
        <f t="shared" ref="R164:R169" si="17">Q164*H164</f>
        <v>7.3301999999999996</v>
      </c>
      <c r="S164" s="165">
        <v>0</v>
      </c>
      <c r="T164" s="166">
        <f t="shared" ref="T164:T169" si="18"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7" t="s">
        <v>158</v>
      </c>
      <c r="AT164" s="167" t="s">
        <v>155</v>
      </c>
      <c r="AU164" s="167" t="s">
        <v>131</v>
      </c>
      <c r="AY164" s="14" t="s">
        <v>153</v>
      </c>
      <c r="BE164" s="168">
        <f t="shared" ref="BE164:BE169" si="19">IF(N164="základná",J164,0)</f>
        <v>0</v>
      </c>
      <c r="BF164" s="168">
        <f t="shared" ref="BF164:BF169" si="20">IF(N164="znížená",J164,0)</f>
        <v>0</v>
      </c>
      <c r="BG164" s="168">
        <f t="shared" ref="BG164:BG169" si="21">IF(N164="zákl. prenesená",J164,0)</f>
        <v>0</v>
      </c>
      <c r="BH164" s="168">
        <f t="shared" ref="BH164:BH169" si="22">IF(N164="zníž. prenesená",J164,0)</f>
        <v>0</v>
      </c>
      <c r="BI164" s="168">
        <f t="shared" ref="BI164:BI169" si="23">IF(N164="nulová",J164,0)</f>
        <v>0</v>
      </c>
      <c r="BJ164" s="14" t="s">
        <v>131</v>
      </c>
      <c r="BK164" s="169">
        <f t="shared" ref="BK164:BK169" si="24">ROUND(I164*H164,3)</f>
        <v>0</v>
      </c>
      <c r="BL164" s="14" t="s">
        <v>158</v>
      </c>
      <c r="BM164" s="167" t="s">
        <v>1218</v>
      </c>
    </row>
    <row r="165" spans="1:65" s="2" customFormat="1" ht="44.25" customHeight="1" x14ac:dyDescent="0.25">
      <c r="A165" s="29"/>
      <c r="B165" s="121"/>
      <c r="C165" s="156" t="s">
        <v>7</v>
      </c>
      <c r="D165" s="156" t="s">
        <v>155</v>
      </c>
      <c r="E165" s="157"/>
      <c r="F165" s="158" t="s">
        <v>1219</v>
      </c>
      <c r="G165" s="159" t="s">
        <v>185</v>
      </c>
      <c r="H165" s="160">
        <v>285</v>
      </c>
      <c r="I165" s="161"/>
      <c r="J165" s="160">
        <f t="shared" si="15"/>
        <v>0</v>
      </c>
      <c r="K165" s="162"/>
      <c r="L165" s="30"/>
      <c r="M165" s="163" t="s">
        <v>1</v>
      </c>
      <c r="N165" s="164" t="s">
        <v>41</v>
      </c>
      <c r="O165" s="55"/>
      <c r="P165" s="165">
        <f t="shared" si="16"/>
        <v>0</v>
      </c>
      <c r="Q165" s="165">
        <v>0</v>
      </c>
      <c r="R165" s="165">
        <f t="shared" si="17"/>
        <v>0</v>
      </c>
      <c r="S165" s="165">
        <v>0</v>
      </c>
      <c r="T165" s="166">
        <f t="shared" si="18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7" t="s">
        <v>158</v>
      </c>
      <c r="AT165" s="167" t="s">
        <v>155</v>
      </c>
      <c r="AU165" s="167" t="s">
        <v>131</v>
      </c>
      <c r="AY165" s="14" t="s">
        <v>153</v>
      </c>
      <c r="BE165" s="168">
        <f t="shared" si="19"/>
        <v>0</v>
      </c>
      <c r="BF165" s="168">
        <f t="shared" si="20"/>
        <v>0</v>
      </c>
      <c r="BG165" s="168">
        <f t="shared" si="21"/>
        <v>0</v>
      </c>
      <c r="BH165" s="168">
        <f t="shared" si="22"/>
        <v>0</v>
      </c>
      <c r="BI165" s="168">
        <f t="shared" si="23"/>
        <v>0</v>
      </c>
      <c r="BJ165" s="14" t="s">
        <v>131</v>
      </c>
      <c r="BK165" s="169">
        <f t="shared" si="24"/>
        <v>0</v>
      </c>
      <c r="BL165" s="14" t="s">
        <v>158</v>
      </c>
      <c r="BM165" s="167" t="s">
        <v>1220</v>
      </c>
    </row>
    <row r="166" spans="1:65" s="2" customFormat="1" ht="33" customHeight="1" x14ac:dyDescent="0.25">
      <c r="A166" s="29"/>
      <c r="B166" s="121"/>
      <c r="C166" s="156" t="s">
        <v>219</v>
      </c>
      <c r="D166" s="156" t="s">
        <v>155</v>
      </c>
      <c r="E166" s="157"/>
      <c r="F166" s="158" t="s">
        <v>1221</v>
      </c>
      <c r="G166" s="159" t="s">
        <v>185</v>
      </c>
      <c r="H166" s="160">
        <v>285</v>
      </c>
      <c r="I166" s="161"/>
      <c r="J166" s="160">
        <f t="shared" si="15"/>
        <v>0</v>
      </c>
      <c r="K166" s="162"/>
      <c r="L166" s="30"/>
      <c r="M166" s="163" t="s">
        <v>1</v>
      </c>
      <c r="N166" s="164" t="s">
        <v>41</v>
      </c>
      <c r="O166" s="55"/>
      <c r="P166" s="165">
        <f t="shared" si="16"/>
        <v>0</v>
      </c>
      <c r="Q166" s="165">
        <v>2.572E-2</v>
      </c>
      <c r="R166" s="165">
        <f t="shared" si="17"/>
        <v>7.3301999999999996</v>
      </c>
      <c r="S166" s="165">
        <v>0</v>
      </c>
      <c r="T166" s="166">
        <f t="shared" si="18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7" t="s">
        <v>158</v>
      </c>
      <c r="AT166" s="167" t="s">
        <v>155</v>
      </c>
      <c r="AU166" s="167" t="s">
        <v>131</v>
      </c>
      <c r="AY166" s="14" t="s">
        <v>153</v>
      </c>
      <c r="BE166" s="168">
        <f t="shared" si="19"/>
        <v>0</v>
      </c>
      <c r="BF166" s="168">
        <f t="shared" si="20"/>
        <v>0</v>
      </c>
      <c r="BG166" s="168">
        <f t="shared" si="21"/>
        <v>0</v>
      </c>
      <c r="BH166" s="168">
        <f t="shared" si="22"/>
        <v>0</v>
      </c>
      <c r="BI166" s="168">
        <f t="shared" si="23"/>
        <v>0</v>
      </c>
      <c r="BJ166" s="14" t="s">
        <v>131</v>
      </c>
      <c r="BK166" s="169">
        <f t="shared" si="24"/>
        <v>0</v>
      </c>
      <c r="BL166" s="14" t="s">
        <v>158</v>
      </c>
      <c r="BM166" s="167" t="s">
        <v>1222</v>
      </c>
    </row>
    <row r="167" spans="1:65" s="2" customFormat="1" ht="21.75" customHeight="1" x14ac:dyDescent="0.25">
      <c r="A167" s="29"/>
      <c r="B167" s="121"/>
      <c r="C167" s="156" t="s">
        <v>223</v>
      </c>
      <c r="D167" s="156" t="s">
        <v>155</v>
      </c>
      <c r="E167" s="157"/>
      <c r="F167" s="158" t="s">
        <v>1223</v>
      </c>
      <c r="G167" s="159" t="s">
        <v>185</v>
      </c>
      <c r="H167" s="160">
        <v>140</v>
      </c>
      <c r="I167" s="161"/>
      <c r="J167" s="160">
        <f t="shared" si="15"/>
        <v>0</v>
      </c>
      <c r="K167" s="162"/>
      <c r="L167" s="30"/>
      <c r="M167" s="163" t="s">
        <v>1</v>
      </c>
      <c r="N167" s="164" t="s">
        <v>41</v>
      </c>
      <c r="O167" s="55"/>
      <c r="P167" s="165">
        <f t="shared" si="16"/>
        <v>0</v>
      </c>
      <c r="Q167" s="165">
        <v>6.1799999999999997E-3</v>
      </c>
      <c r="R167" s="165">
        <f t="shared" si="17"/>
        <v>0.86519999999999997</v>
      </c>
      <c r="S167" s="165">
        <v>0</v>
      </c>
      <c r="T167" s="166">
        <f t="shared" si="18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7" t="s">
        <v>158</v>
      </c>
      <c r="AT167" s="167" t="s">
        <v>155</v>
      </c>
      <c r="AU167" s="167" t="s">
        <v>131</v>
      </c>
      <c r="AY167" s="14" t="s">
        <v>153</v>
      </c>
      <c r="BE167" s="168">
        <f t="shared" si="19"/>
        <v>0</v>
      </c>
      <c r="BF167" s="168">
        <f t="shared" si="20"/>
        <v>0</v>
      </c>
      <c r="BG167" s="168">
        <f t="shared" si="21"/>
        <v>0</v>
      </c>
      <c r="BH167" s="168">
        <f t="shared" si="22"/>
        <v>0</v>
      </c>
      <c r="BI167" s="168">
        <f t="shared" si="23"/>
        <v>0</v>
      </c>
      <c r="BJ167" s="14" t="s">
        <v>131</v>
      </c>
      <c r="BK167" s="169">
        <f t="shared" si="24"/>
        <v>0</v>
      </c>
      <c r="BL167" s="14" t="s">
        <v>158</v>
      </c>
      <c r="BM167" s="167" t="s">
        <v>1224</v>
      </c>
    </row>
    <row r="168" spans="1:65" s="2" customFormat="1" ht="33" customHeight="1" x14ac:dyDescent="0.25">
      <c r="A168" s="29"/>
      <c r="B168" s="121"/>
      <c r="C168" s="156" t="s">
        <v>226</v>
      </c>
      <c r="D168" s="156" t="s">
        <v>155</v>
      </c>
      <c r="E168" s="157"/>
      <c r="F168" s="158" t="s">
        <v>1225</v>
      </c>
      <c r="G168" s="159" t="s">
        <v>340</v>
      </c>
      <c r="H168" s="160">
        <v>40</v>
      </c>
      <c r="I168" s="161"/>
      <c r="J168" s="160">
        <f t="shared" si="15"/>
        <v>0</v>
      </c>
      <c r="K168" s="162"/>
      <c r="L168" s="30"/>
      <c r="M168" s="163" t="s">
        <v>1</v>
      </c>
      <c r="N168" s="164" t="s">
        <v>41</v>
      </c>
      <c r="O168" s="55"/>
      <c r="P168" s="165">
        <f t="shared" si="16"/>
        <v>0</v>
      </c>
      <c r="Q168" s="165">
        <v>2.47E-3</v>
      </c>
      <c r="R168" s="165">
        <f t="shared" si="17"/>
        <v>9.8799999999999999E-2</v>
      </c>
      <c r="S168" s="165">
        <v>0</v>
      </c>
      <c r="T168" s="166">
        <f t="shared" si="18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7" t="s">
        <v>158</v>
      </c>
      <c r="AT168" s="167" t="s">
        <v>155</v>
      </c>
      <c r="AU168" s="167" t="s">
        <v>131</v>
      </c>
      <c r="AY168" s="14" t="s">
        <v>153</v>
      </c>
      <c r="BE168" s="168">
        <f t="shared" si="19"/>
        <v>0</v>
      </c>
      <c r="BF168" s="168">
        <f t="shared" si="20"/>
        <v>0</v>
      </c>
      <c r="BG168" s="168">
        <f t="shared" si="21"/>
        <v>0</v>
      </c>
      <c r="BH168" s="168">
        <f t="shared" si="22"/>
        <v>0</v>
      </c>
      <c r="BI168" s="168">
        <f t="shared" si="23"/>
        <v>0</v>
      </c>
      <c r="BJ168" s="14" t="s">
        <v>131</v>
      </c>
      <c r="BK168" s="169">
        <f t="shared" si="24"/>
        <v>0</v>
      </c>
      <c r="BL168" s="14" t="s">
        <v>158</v>
      </c>
      <c r="BM168" s="167" t="s">
        <v>1226</v>
      </c>
    </row>
    <row r="169" spans="1:65" s="2" customFormat="1" ht="21.75" customHeight="1" x14ac:dyDescent="0.25">
      <c r="A169" s="29"/>
      <c r="B169" s="121"/>
      <c r="C169" s="170" t="s">
        <v>229</v>
      </c>
      <c r="D169" s="170" t="s">
        <v>195</v>
      </c>
      <c r="E169" s="171"/>
      <c r="F169" s="172" t="s">
        <v>1227</v>
      </c>
      <c r="G169" s="173" t="s">
        <v>340</v>
      </c>
      <c r="H169" s="174">
        <v>40</v>
      </c>
      <c r="I169" s="175"/>
      <c r="J169" s="174">
        <f t="shared" si="15"/>
        <v>0</v>
      </c>
      <c r="K169" s="176"/>
      <c r="L169" s="177"/>
      <c r="M169" s="178" t="s">
        <v>1</v>
      </c>
      <c r="N169" s="179" t="s">
        <v>41</v>
      </c>
      <c r="O169" s="55"/>
      <c r="P169" s="165">
        <f t="shared" si="16"/>
        <v>0</v>
      </c>
      <c r="Q169" s="165">
        <v>3.96E-3</v>
      </c>
      <c r="R169" s="165">
        <f t="shared" si="17"/>
        <v>0.15839999999999999</v>
      </c>
      <c r="S169" s="165">
        <v>0</v>
      </c>
      <c r="T169" s="166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7" t="s">
        <v>253</v>
      </c>
      <c r="AT169" s="167" t="s">
        <v>195</v>
      </c>
      <c r="AU169" s="167" t="s">
        <v>131</v>
      </c>
      <c r="AY169" s="14" t="s">
        <v>153</v>
      </c>
      <c r="BE169" s="168">
        <f t="shared" si="19"/>
        <v>0</v>
      </c>
      <c r="BF169" s="168">
        <f t="shared" si="20"/>
        <v>0</v>
      </c>
      <c r="BG169" s="168">
        <f t="shared" si="21"/>
        <v>0</v>
      </c>
      <c r="BH169" s="168">
        <f t="shared" si="22"/>
        <v>0</v>
      </c>
      <c r="BI169" s="168">
        <f t="shared" si="23"/>
        <v>0</v>
      </c>
      <c r="BJ169" s="14" t="s">
        <v>131</v>
      </c>
      <c r="BK169" s="169">
        <f t="shared" si="24"/>
        <v>0</v>
      </c>
      <c r="BL169" s="14" t="s">
        <v>204</v>
      </c>
      <c r="BM169" s="167" t="s">
        <v>1228</v>
      </c>
    </row>
    <row r="170" spans="1:65" s="12" customFormat="1" ht="22.95" customHeight="1" x14ac:dyDescent="0.3">
      <c r="B170" s="143"/>
      <c r="D170" s="144" t="s">
        <v>74</v>
      </c>
      <c r="E170" s="154"/>
      <c r="F170" s="154" t="s">
        <v>287</v>
      </c>
      <c r="I170" s="146"/>
      <c r="J170" s="155">
        <f>BK170</f>
        <v>0</v>
      </c>
      <c r="L170" s="143"/>
      <c r="M170" s="148"/>
      <c r="N170" s="149"/>
      <c r="O170" s="149"/>
      <c r="P170" s="150">
        <f>P171</f>
        <v>0</v>
      </c>
      <c r="Q170" s="149"/>
      <c r="R170" s="150">
        <f>R171</f>
        <v>0</v>
      </c>
      <c r="S170" s="149"/>
      <c r="T170" s="151">
        <f>T171</f>
        <v>0</v>
      </c>
      <c r="AR170" s="144" t="s">
        <v>83</v>
      </c>
      <c r="AT170" s="152" t="s">
        <v>74</v>
      </c>
      <c r="AU170" s="152" t="s">
        <v>83</v>
      </c>
      <c r="AY170" s="144" t="s">
        <v>153</v>
      </c>
      <c r="BK170" s="153">
        <f>BK171</f>
        <v>0</v>
      </c>
    </row>
    <row r="171" spans="1:65" s="2" customFormat="1" ht="21.75" customHeight="1" x14ac:dyDescent="0.25">
      <c r="A171" s="29"/>
      <c r="B171" s="121"/>
      <c r="C171" s="156" t="s">
        <v>232</v>
      </c>
      <c r="D171" s="156" t="s">
        <v>155</v>
      </c>
      <c r="E171" s="157"/>
      <c r="F171" s="158" t="s">
        <v>1229</v>
      </c>
      <c r="G171" s="159" t="s">
        <v>178</v>
      </c>
      <c r="H171" s="160">
        <v>265.66500000000002</v>
      </c>
      <c r="I171" s="161"/>
      <c r="J171" s="160">
        <f>ROUND(I171*H171,3)</f>
        <v>0</v>
      </c>
      <c r="K171" s="162"/>
      <c r="L171" s="30"/>
      <c r="M171" s="163" t="s">
        <v>1</v>
      </c>
      <c r="N171" s="164" t="s">
        <v>41</v>
      </c>
      <c r="O171" s="55"/>
      <c r="P171" s="165">
        <f>O171*H171</f>
        <v>0</v>
      </c>
      <c r="Q171" s="165">
        <v>0</v>
      </c>
      <c r="R171" s="165">
        <f>Q171*H171</f>
        <v>0</v>
      </c>
      <c r="S171" s="165">
        <v>0</v>
      </c>
      <c r="T171" s="166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7" t="s">
        <v>158</v>
      </c>
      <c r="AT171" s="167" t="s">
        <v>155</v>
      </c>
      <c r="AU171" s="167" t="s">
        <v>131</v>
      </c>
      <c r="AY171" s="14" t="s">
        <v>153</v>
      </c>
      <c r="BE171" s="168">
        <f>IF(N171="základná",J171,0)</f>
        <v>0</v>
      </c>
      <c r="BF171" s="168">
        <f>IF(N171="znížená",J171,0)</f>
        <v>0</v>
      </c>
      <c r="BG171" s="168">
        <f>IF(N171="zákl. prenesená",J171,0)</f>
        <v>0</v>
      </c>
      <c r="BH171" s="168">
        <f>IF(N171="zníž. prenesená",J171,0)</f>
        <v>0</v>
      </c>
      <c r="BI171" s="168">
        <f>IF(N171="nulová",J171,0)</f>
        <v>0</v>
      </c>
      <c r="BJ171" s="14" t="s">
        <v>131</v>
      </c>
      <c r="BK171" s="169">
        <f>ROUND(I171*H171,3)</f>
        <v>0</v>
      </c>
      <c r="BL171" s="14" t="s">
        <v>158</v>
      </c>
      <c r="BM171" s="167" t="s">
        <v>1230</v>
      </c>
    </row>
    <row r="172" spans="1:65" s="12" customFormat="1" ht="25.95" customHeight="1" x14ac:dyDescent="0.35">
      <c r="B172" s="143"/>
      <c r="D172" s="144" t="s">
        <v>74</v>
      </c>
      <c r="E172" s="145"/>
      <c r="F172" s="145" t="s">
        <v>291</v>
      </c>
      <c r="I172" s="146"/>
      <c r="J172" s="147">
        <f>BK172</f>
        <v>0</v>
      </c>
      <c r="L172" s="143"/>
      <c r="M172" s="148"/>
      <c r="N172" s="149"/>
      <c r="O172" s="149"/>
      <c r="P172" s="150">
        <f>P173+P180+P192</f>
        <v>0</v>
      </c>
      <c r="Q172" s="149"/>
      <c r="R172" s="150">
        <f>R173+R180+R192</f>
        <v>14.090356679999999</v>
      </c>
      <c r="S172" s="149"/>
      <c r="T172" s="151">
        <f>T173+T180+T192</f>
        <v>0</v>
      </c>
      <c r="AR172" s="144" t="s">
        <v>131</v>
      </c>
      <c r="AT172" s="152" t="s">
        <v>74</v>
      </c>
      <c r="AU172" s="152" t="s">
        <v>75</v>
      </c>
      <c r="AY172" s="144" t="s">
        <v>153</v>
      </c>
      <c r="BK172" s="153">
        <f>BK173+BK180+BK192</f>
        <v>0</v>
      </c>
    </row>
    <row r="173" spans="1:65" s="12" customFormat="1" ht="22.95" customHeight="1" x14ac:dyDescent="0.3">
      <c r="B173" s="143"/>
      <c r="D173" s="144" t="s">
        <v>74</v>
      </c>
      <c r="E173" s="154"/>
      <c r="F173" s="154" t="s">
        <v>313</v>
      </c>
      <c r="I173" s="146"/>
      <c r="J173" s="155">
        <f>BK173</f>
        <v>0</v>
      </c>
      <c r="L173" s="143"/>
      <c r="M173" s="148"/>
      <c r="N173" s="149"/>
      <c r="O173" s="149"/>
      <c r="P173" s="150">
        <f>SUM(P174:P179)</f>
        <v>0</v>
      </c>
      <c r="Q173" s="149"/>
      <c r="R173" s="150">
        <f>SUM(R174:R179)</f>
        <v>8.526460000000001E-2</v>
      </c>
      <c r="S173" s="149"/>
      <c r="T173" s="151">
        <f>SUM(T174:T179)</f>
        <v>0</v>
      </c>
      <c r="AR173" s="144" t="s">
        <v>131</v>
      </c>
      <c r="AT173" s="152" t="s">
        <v>74</v>
      </c>
      <c r="AU173" s="152" t="s">
        <v>83</v>
      </c>
      <c r="AY173" s="144" t="s">
        <v>153</v>
      </c>
      <c r="BK173" s="153">
        <f>SUM(BK174:BK179)</f>
        <v>0</v>
      </c>
    </row>
    <row r="174" spans="1:65" s="2" customFormat="1" ht="21.75" customHeight="1" x14ac:dyDescent="0.25">
      <c r="A174" s="29"/>
      <c r="B174" s="121"/>
      <c r="C174" s="156" t="s">
        <v>235</v>
      </c>
      <c r="D174" s="156" t="s">
        <v>155</v>
      </c>
      <c r="E174" s="157"/>
      <c r="F174" s="158" t="s">
        <v>1231</v>
      </c>
      <c r="G174" s="159" t="s">
        <v>316</v>
      </c>
      <c r="H174" s="160">
        <v>20</v>
      </c>
      <c r="I174" s="161"/>
      <c r="J174" s="160">
        <f t="shared" ref="J174:J179" si="25">ROUND(I174*H174,3)</f>
        <v>0</v>
      </c>
      <c r="K174" s="162"/>
      <c r="L174" s="30"/>
      <c r="M174" s="163" t="s">
        <v>1</v>
      </c>
      <c r="N174" s="164" t="s">
        <v>41</v>
      </c>
      <c r="O174" s="55"/>
      <c r="P174" s="165">
        <f t="shared" ref="P174:P179" si="26">O174*H174</f>
        <v>0</v>
      </c>
      <c r="Q174" s="165">
        <v>1.99E-3</v>
      </c>
      <c r="R174" s="165">
        <f t="shared" ref="R174:R179" si="27">Q174*H174</f>
        <v>3.9800000000000002E-2</v>
      </c>
      <c r="S174" s="165">
        <v>0</v>
      </c>
      <c r="T174" s="166">
        <f t="shared" ref="T174:T179" si="28"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7" t="s">
        <v>204</v>
      </c>
      <c r="AT174" s="167" t="s">
        <v>155</v>
      </c>
      <c r="AU174" s="167" t="s">
        <v>131</v>
      </c>
      <c r="AY174" s="14" t="s">
        <v>153</v>
      </c>
      <c r="BE174" s="168">
        <f t="shared" ref="BE174:BE179" si="29">IF(N174="základná",J174,0)</f>
        <v>0</v>
      </c>
      <c r="BF174" s="168">
        <f t="shared" ref="BF174:BF179" si="30">IF(N174="znížená",J174,0)</f>
        <v>0</v>
      </c>
      <c r="BG174" s="168">
        <f t="shared" ref="BG174:BG179" si="31">IF(N174="zákl. prenesená",J174,0)</f>
        <v>0</v>
      </c>
      <c r="BH174" s="168">
        <f t="shared" ref="BH174:BH179" si="32">IF(N174="zníž. prenesená",J174,0)</f>
        <v>0</v>
      </c>
      <c r="BI174" s="168">
        <f t="shared" ref="BI174:BI179" si="33">IF(N174="nulová",J174,0)</f>
        <v>0</v>
      </c>
      <c r="BJ174" s="14" t="s">
        <v>131</v>
      </c>
      <c r="BK174" s="169">
        <f t="shared" ref="BK174:BK179" si="34">ROUND(I174*H174,3)</f>
        <v>0</v>
      </c>
      <c r="BL174" s="14" t="s">
        <v>204</v>
      </c>
      <c r="BM174" s="167" t="s">
        <v>1232</v>
      </c>
    </row>
    <row r="175" spans="1:65" s="2" customFormat="1" ht="21.75" customHeight="1" x14ac:dyDescent="0.25">
      <c r="A175" s="29"/>
      <c r="B175" s="121"/>
      <c r="C175" s="156" t="s">
        <v>238</v>
      </c>
      <c r="D175" s="156" t="s">
        <v>155</v>
      </c>
      <c r="E175" s="157"/>
      <c r="F175" s="158" t="s">
        <v>857</v>
      </c>
      <c r="G175" s="159" t="s">
        <v>316</v>
      </c>
      <c r="H175" s="160">
        <v>7.86</v>
      </c>
      <c r="I175" s="161"/>
      <c r="J175" s="160">
        <f t="shared" si="25"/>
        <v>0</v>
      </c>
      <c r="K175" s="162"/>
      <c r="L175" s="30"/>
      <c r="M175" s="163" t="s">
        <v>1</v>
      </c>
      <c r="N175" s="164" t="s">
        <v>41</v>
      </c>
      <c r="O175" s="55"/>
      <c r="P175" s="165">
        <f t="shared" si="26"/>
        <v>0</v>
      </c>
      <c r="Q175" s="165">
        <v>2.1099999999999999E-3</v>
      </c>
      <c r="R175" s="165">
        <f t="shared" si="27"/>
        <v>1.6584600000000001E-2</v>
      </c>
      <c r="S175" s="165">
        <v>0</v>
      </c>
      <c r="T175" s="166">
        <f t="shared" si="28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67" t="s">
        <v>204</v>
      </c>
      <c r="AT175" s="167" t="s">
        <v>155</v>
      </c>
      <c r="AU175" s="167" t="s">
        <v>131</v>
      </c>
      <c r="AY175" s="14" t="s">
        <v>153</v>
      </c>
      <c r="BE175" s="168">
        <f t="shared" si="29"/>
        <v>0</v>
      </c>
      <c r="BF175" s="168">
        <f t="shared" si="30"/>
        <v>0</v>
      </c>
      <c r="BG175" s="168">
        <f t="shared" si="31"/>
        <v>0</v>
      </c>
      <c r="BH175" s="168">
        <f t="shared" si="32"/>
        <v>0</v>
      </c>
      <c r="BI175" s="168">
        <f t="shared" si="33"/>
        <v>0</v>
      </c>
      <c r="BJ175" s="14" t="s">
        <v>131</v>
      </c>
      <c r="BK175" s="169">
        <f t="shared" si="34"/>
        <v>0</v>
      </c>
      <c r="BL175" s="14" t="s">
        <v>204</v>
      </c>
      <c r="BM175" s="167" t="s">
        <v>1233</v>
      </c>
    </row>
    <row r="176" spans="1:65" s="2" customFormat="1" ht="21.75" customHeight="1" x14ac:dyDescent="0.25">
      <c r="A176" s="29"/>
      <c r="B176" s="121"/>
      <c r="C176" s="156" t="s">
        <v>241</v>
      </c>
      <c r="D176" s="156" t="s">
        <v>155</v>
      </c>
      <c r="E176" s="157"/>
      <c r="F176" s="158" t="s">
        <v>1234</v>
      </c>
      <c r="G176" s="159" t="s">
        <v>340</v>
      </c>
      <c r="H176" s="160">
        <v>2</v>
      </c>
      <c r="I176" s="161"/>
      <c r="J176" s="160">
        <f t="shared" si="25"/>
        <v>0</v>
      </c>
      <c r="K176" s="162"/>
      <c r="L176" s="30"/>
      <c r="M176" s="163" t="s">
        <v>1</v>
      </c>
      <c r="N176" s="164" t="s">
        <v>41</v>
      </c>
      <c r="O176" s="55"/>
      <c r="P176" s="165">
        <f t="shared" si="26"/>
        <v>0</v>
      </c>
      <c r="Q176" s="165">
        <v>4.2000000000000002E-4</v>
      </c>
      <c r="R176" s="165">
        <f t="shared" si="27"/>
        <v>8.4000000000000003E-4</v>
      </c>
      <c r="S176" s="165">
        <v>0</v>
      </c>
      <c r="T176" s="166">
        <f t="shared" si="28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7" t="s">
        <v>204</v>
      </c>
      <c r="AT176" s="167" t="s">
        <v>155</v>
      </c>
      <c r="AU176" s="167" t="s">
        <v>131</v>
      </c>
      <c r="AY176" s="14" t="s">
        <v>153</v>
      </c>
      <c r="BE176" s="168">
        <f t="shared" si="29"/>
        <v>0</v>
      </c>
      <c r="BF176" s="168">
        <f t="shared" si="30"/>
        <v>0</v>
      </c>
      <c r="BG176" s="168">
        <f t="shared" si="31"/>
        <v>0</v>
      </c>
      <c r="BH176" s="168">
        <f t="shared" si="32"/>
        <v>0</v>
      </c>
      <c r="BI176" s="168">
        <f t="shared" si="33"/>
        <v>0</v>
      </c>
      <c r="BJ176" s="14" t="s">
        <v>131</v>
      </c>
      <c r="BK176" s="169">
        <f t="shared" si="34"/>
        <v>0</v>
      </c>
      <c r="BL176" s="14" t="s">
        <v>204</v>
      </c>
      <c r="BM176" s="167" t="s">
        <v>1235</v>
      </c>
    </row>
    <row r="177" spans="1:65" s="2" customFormat="1" ht="21.75" customHeight="1" x14ac:dyDescent="0.25">
      <c r="A177" s="29"/>
      <c r="B177" s="121"/>
      <c r="C177" s="156" t="s">
        <v>243</v>
      </c>
      <c r="D177" s="156" t="s">
        <v>155</v>
      </c>
      <c r="E177" s="157"/>
      <c r="F177" s="158" t="s">
        <v>863</v>
      </c>
      <c r="G177" s="159" t="s">
        <v>340</v>
      </c>
      <c r="H177" s="160">
        <v>2</v>
      </c>
      <c r="I177" s="161"/>
      <c r="J177" s="160">
        <f t="shared" si="25"/>
        <v>0</v>
      </c>
      <c r="K177" s="162"/>
      <c r="L177" s="30"/>
      <c r="M177" s="163" t="s">
        <v>1</v>
      </c>
      <c r="N177" s="164" t="s">
        <v>41</v>
      </c>
      <c r="O177" s="55"/>
      <c r="P177" s="165">
        <f t="shared" si="26"/>
        <v>0</v>
      </c>
      <c r="Q177" s="165">
        <v>4.2000000000000002E-4</v>
      </c>
      <c r="R177" s="165">
        <f t="shared" si="27"/>
        <v>8.4000000000000003E-4</v>
      </c>
      <c r="S177" s="165">
        <v>0</v>
      </c>
      <c r="T177" s="166">
        <f t="shared" si="28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7" t="s">
        <v>204</v>
      </c>
      <c r="AT177" s="167" t="s">
        <v>155</v>
      </c>
      <c r="AU177" s="167" t="s">
        <v>131</v>
      </c>
      <c r="AY177" s="14" t="s">
        <v>153</v>
      </c>
      <c r="BE177" s="168">
        <f t="shared" si="29"/>
        <v>0</v>
      </c>
      <c r="BF177" s="168">
        <f t="shared" si="30"/>
        <v>0</v>
      </c>
      <c r="BG177" s="168">
        <f t="shared" si="31"/>
        <v>0</v>
      </c>
      <c r="BH177" s="168">
        <f t="shared" si="32"/>
        <v>0</v>
      </c>
      <c r="BI177" s="168">
        <f t="shared" si="33"/>
        <v>0</v>
      </c>
      <c r="BJ177" s="14" t="s">
        <v>131</v>
      </c>
      <c r="BK177" s="169">
        <f t="shared" si="34"/>
        <v>0</v>
      </c>
      <c r="BL177" s="14" t="s">
        <v>204</v>
      </c>
      <c r="BM177" s="167" t="s">
        <v>1236</v>
      </c>
    </row>
    <row r="178" spans="1:65" s="2" customFormat="1" ht="21.75" customHeight="1" x14ac:dyDescent="0.25">
      <c r="A178" s="29"/>
      <c r="B178" s="121"/>
      <c r="C178" s="156" t="s">
        <v>247</v>
      </c>
      <c r="D178" s="156" t="s">
        <v>155</v>
      </c>
      <c r="E178" s="157"/>
      <c r="F178" s="158" t="s">
        <v>866</v>
      </c>
      <c r="G178" s="159" t="s">
        <v>316</v>
      </c>
      <c r="H178" s="160">
        <v>20</v>
      </c>
      <c r="I178" s="161"/>
      <c r="J178" s="160">
        <f t="shared" si="25"/>
        <v>0</v>
      </c>
      <c r="K178" s="162"/>
      <c r="L178" s="30"/>
      <c r="M178" s="163" t="s">
        <v>1</v>
      </c>
      <c r="N178" s="164" t="s">
        <v>41</v>
      </c>
      <c r="O178" s="55"/>
      <c r="P178" s="165">
        <f t="shared" si="26"/>
        <v>0</v>
      </c>
      <c r="Q178" s="165">
        <v>1.3600000000000001E-3</v>
      </c>
      <c r="R178" s="165">
        <f t="shared" si="27"/>
        <v>2.7200000000000002E-2</v>
      </c>
      <c r="S178" s="165">
        <v>0</v>
      </c>
      <c r="T178" s="166">
        <f t="shared" si="28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67" t="s">
        <v>204</v>
      </c>
      <c r="AT178" s="167" t="s">
        <v>155</v>
      </c>
      <c r="AU178" s="167" t="s">
        <v>131</v>
      </c>
      <c r="AY178" s="14" t="s">
        <v>153</v>
      </c>
      <c r="BE178" s="168">
        <f t="shared" si="29"/>
        <v>0</v>
      </c>
      <c r="BF178" s="168">
        <f t="shared" si="30"/>
        <v>0</v>
      </c>
      <c r="BG178" s="168">
        <f t="shared" si="31"/>
        <v>0</v>
      </c>
      <c r="BH178" s="168">
        <f t="shared" si="32"/>
        <v>0</v>
      </c>
      <c r="BI178" s="168">
        <f t="shared" si="33"/>
        <v>0</v>
      </c>
      <c r="BJ178" s="14" t="s">
        <v>131</v>
      </c>
      <c r="BK178" s="169">
        <f t="shared" si="34"/>
        <v>0</v>
      </c>
      <c r="BL178" s="14" t="s">
        <v>204</v>
      </c>
      <c r="BM178" s="167" t="s">
        <v>1237</v>
      </c>
    </row>
    <row r="179" spans="1:65" s="2" customFormat="1" ht="21.75" customHeight="1" x14ac:dyDescent="0.25">
      <c r="A179" s="29"/>
      <c r="B179" s="121"/>
      <c r="C179" s="156" t="s">
        <v>250</v>
      </c>
      <c r="D179" s="156" t="s">
        <v>155</v>
      </c>
      <c r="E179" s="157"/>
      <c r="F179" s="158" t="s">
        <v>322</v>
      </c>
      <c r="G179" s="159" t="s">
        <v>311</v>
      </c>
      <c r="H179" s="161"/>
      <c r="I179" s="161"/>
      <c r="J179" s="160">
        <f t="shared" si="25"/>
        <v>0</v>
      </c>
      <c r="K179" s="162"/>
      <c r="L179" s="30"/>
      <c r="M179" s="163" t="s">
        <v>1</v>
      </c>
      <c r="N179" s="164" t="s">
        <v>41</v>
      </c>
      <c r="O179" s="55"/>
      <c r="P179" s="165">
        <f t="shared" si="26"/>
        <v>0</v>
      </c>
      <c r="Q179" s="165">
        <v>0</v>
      </c>
      <c r="R179" s="165">
        <f t="shared" si="27"/>
        <v>0</v>
      </c>
      <c r="S179" s="165">
        <v>0</v>
      </c>
      <c r="T179" s="166">
        <f t="shared" si="28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7" t="s">
        <v>204</v>
      </c>
      <c r="AT179" s="167" t="s">
        <v>155</v>
      </c>
      <c r="AU179" s="167" t="s">
        <v>131</v>
      </c>
      <c r="AY179" s="14" t="s">
        <v>153</v>
      </c>
      <c r="BE179" s="168">
        <f t="shared" si="29"/>
        <v>0</v>
      </c>
      <c r="BF179" s="168">
        <f t="shared" si="30"/>
        <v>0</v>
      </c>
      <c r="BG179" s="168">
        <f t="shared" si="31"/>
        <v>0</v>
      </c>
      <c r="BH179" s="168">
        <f t="shared" si="32"/>
        <v>0</v>
      </c>
      <c r="BI179" s="168">
        <f t="shared" si="33"/>
        <v>0</v>
      </c>
      <c r="BJ179" s="14" t="s">
        <v>131</v>
      </c>
      <c r="BK179" s="169">
        <f t="shared" si="34"/>
        <v>0</v>
      </c>
      <c r="BL179" s="14" t="s">
        <v>204</v>
      </c>
      <c r="BM179" s="167" t="s">
        <v>1238</v>
      </c>
    </row>
    <row r="180" spans="1:65" s="12" customFormat="1" ht="22.95" customHeight="1" x14ac:dyDescent="0.3">
      <c r="B180" s="143"/>
      <c r="D180" s="144" t="s">
        <v>74</v>
      </c>
      <c r="E180" s="154"/>
      <c r="F180" s="154" t="s">
        <v>1188</v>
      </c>
      <c r="I180" s="146"/>
      <c r="J180" s="155">
        <f>BK180</f>
        <v>0</v>
      </c>
      <c r="L180" s="143"/>
      <c r="M180" s="148"/>
      <c r="N180" s="149"/>
      <c r="O180" s="149"/>
      <c r="P180" s="150">
        <f>SUM(P181:P191)</f>
        <v>0</v>
      </c>
      <c r="Q180" s="149"/>
      <c r="R180" s="150">
        <f>SUM(R181:R191)</f>
        <v>13.98456008</v>
      </c>
      <c r="S180" s="149"/>
      <c r="T180" s="151">
        <f>SUM(T181:T191)</f>
        <v>0</v>
      </c>
      <c r="AR180" s="144" t="s">
        <v>131</v>
      </c>
      <c r="AT180" s="152" t="s">
        <v>74</v>
      </c>
      <c r="AU180" s="152" t="s">
        <v>83</v>
      </c>
      <c r="AY180" s="144" t="s">
        <v>153</v>
      </c>
      <c r="BK180" s="153">
        <f>SUM(BK181:BK191)</f>
        <v>0</v>
      </c>
    </row>
    <row r="181" spans="1:65" s="2" customFormat="1" ht="21.75" customHeight="1" x14ac:dyDescent="0.25">
      <c r="A181" s="29"/>
      <c r="B181" s="121"/>
      <c r="C181" s="156" t="s">
        <v>253</v>
      </c>
      <c r="D181" s="156" t="s">
        <v>155</v>
      </c>
      <c r="E181" s="157"/>
      <c r="F181" s="158" t="s">
        <v>1239</v>
      </c>
      <c r="G181" s="159" t="s">
        <v>185</v>
      </c>
      <c r="H181" s="160">
        <v>187</v>
      </c>
      <c r="I181" s="161"/>
      <c r="J181" s="160">
        <f t="shared" ref="J181:J191" si="35">ROUND(I181*H181,3)</f>
        <v>0</v>
      </c>
      <c r="K181" s="162"/>
      <c r="L181" s="30"/>
      <c r="M181" s="163" t="s">
        <v>1</v>
      </c>
      <c r="N181" s="164" t="s">
        <v>41</v>
      </c>
      <c r="O181" s="55"/>
      <c r="P181" s="165">
        <f t="shared" ref="P181:P191" si="36">O181*H181</f>
        <v>0</v>
      </c>
      <c r="Q181" s="165">
        <v>1.2999999999999999E-4</v>
      </c>
      <c r="R181" s="165">
        <f t="shared" ref="R181:R191" si="37">Q181*H181</f>
        <v>2.4309999999999998E-2</v>
      </c>
      <c r="S181" s="165">
        <v>0</v>
      </c>
      <c r="T181" s="166">
        <f t="shared" ref="T181:T191" si="38"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7" t="s">
        <v>204</v>
      </c>
      <c r="AT181" s="167" t="s">
        <v>155</v>
      </c>
      <c r="AU181" s="167" t="s">
        <v>131</v>
      </c>
      <c r="AY181" s="14" t="s">
        <v>153</v>
      </c>
      <c r="BE181" s="168">
        <f t="shared" ref="BE181:BE191" si="39">IF(N181="základná",J181,0)</f>
        <v>0</v>
      </c>
      <c r="BF181" s="168">
        <f t="shared" ref="BF181:BF191" si="40">IF(N181="znížená",J181,0)</f>
        <v>0</v>
      </c>
      <c r="BG181" s="168">
        <f t="shared" ref="BG181:BG191" si="41">IF(N181="zákl. prenesená",J181,0)</f>
        <v>0</v>
      </c>
      <c r="BH181" s="168">
        <f t="shared" ref="BH181:BH191" si="42">IF(N181="zníž. prenesená",J181,0)</f>
        <v>0</v>
      </c>
      <c r="BI181" s="168">
        <f t="shared" ref="BI181:BI191" si="43">IF(N181="nulová",J181,0)</f>
        <v>0</v>
      </c>
      <c r="BJ181" s="14" t="s">
        <v>131</v>
      </c>
      <c r="BK181" s="169">
        <f t="shared" ref="BK181:BK191" si="44">ROUND(I181*H181,3)</f>
        <v>0</v>
      </c>
      <c r="BL181" s="14" t="s">
        <v>204</v>
      </c>
      <c r="BM181" s="167" t="s">
        <v>1240</v>
      </c>
    </row>
    <row r="182" spans="1:65" s="2" customFormat="1" ht="21.75" customHeight="1" x14ac:dyDescent="0.25">
      <c r="A182" s="29"/>
      <c r="B182" s="121"/>
      <c r="C182" s="170" t="s">
        <v>256</v>
      </c>
      <c r="D182" s="170" t="s">
        <v>195</v>
      </c>
      <c r="E182" s="171"/>
      <c r="F182" s="172" t="s">
        <v>1241</v>
      </c>
      <c r="G182" s="173" t="s">
        <v>185</v>
      </c>
      <c r="H182" s="174">
        <v>224.4</v>
      </c>
      <c r="I182" s="175"/>
      <c r="J182" s="174">
        <f t="shared" si="35"/>
        <v>0</v>
      </c>
      <c r="K182" s="176"/>
      <c r="L182" s="177"/>
      <c r="M182" s="178" t="s">
        <v>1</v>
      </c>
      <c r="N182" s="179" t="s">
        <v>41</v>
      </c>
      <c r="O182" s="55"/>
      <c r="P182" s="165">
        <f t="shared" si="36"/>
        <v>0</v>
      </c>
      <c r="Q182" s="165">
        <v>1.0500000000000001E-2</v>
      </c>
      <c r="R182" s="165">
        <f t="shared" si="37"/>
        <v>2.3562000000000003</v>
      </c>
      <c r="S182" s="165">
        <v>0</v>
      </c>
      <c r="T182" s="166">
        <f t="shared" si="3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7" t="s">
        <v>253</v>
      </c>
      <c r="AT182" s="167" t="s">
        <v>195</v>
      </c>
      <c r="AU182" s="167" t="s">
        <v>131</v>
      </c>
      <c r="AY182" s="14" t="s">
        <v>153</v>
      </c>
      <c r="BE182" s="168">
        <f t="shared" si="39"/>
        <v>0</v>
      </c>
      <c r="BF182" s="168">
        <f t="shared" si="40"/>
        <v>0</v>
      </c>
      <c r="BG182" s="168">
        <f t="shared" si="41"/>
        <v>0</v>
      </c>
      <c r="BH182" s="168">
        <f t="shared" si="42"/>
        <v>0</v>
      </c>
      <c r="BI182" s="168">
        <f t="shared" si="43"/>
        <v>0</v>
      </c>
      <c r="BJ182" s="14" t="s">
        <v>131</v>
      </c>
      <c r="BK182" s="169">
        <f t="shared" si="44"/>
        <v>0</v>
      </c>
      <c r="BL182" s="14" t="s">
        <v>204</v>
      </c>
      <c r="BM182" s="167" t="s">
        <v>1242</v>
      </c>
    </row>
    <row r="183" spans="1:65" s="2" customFormat="1" ht="21.75" customHeight="1" x14ac:dyDescent="0.25">
      <c r="A183" s="29"/>
      <c r="B183" s="121"/>
      <c r="C183" s="156" t="s">
        <v>259</v>
      </c>
      <c r="D183" s="156" t="s">
        <v>155</v>
      </c>
      <c r="E183" s="157"/>
      <c r="F183" s="158" t="s">
        <v>1243</v>
      </c>
      <c r="G183" s="159" t="s">
        <v>185</v>
      </c>
      <c r="H183" s="160">
        <v>109.48</v>
      </c>
      <c r="I183" s="161"/>
      <c r="J183" s="160">
        <f t="shared" si="35"/>
        <v>0</v>
      </c>
      <c r="K183" s="162"/>
      <c r="L183" s="30"/>
      <c r="M183" s="163" t="s">
        <v>1</v>
      </c>
      <c r="N183" s="164" t="s">
        <v>41</v>
      </c>
      <c r="O183" s="55"/>
      <c r="P183" s="165">
        <f t="shared" si="36"/>
        <v>0</v>
      </c>
      <c r="Q183" s="165">
        <v>1.2E-4</v>
      </c>
      <c r="R183" s="165">
        <f t="shared" si="37"/>
        <v>1.3137600000000001E-2</v>
      </c>
      <c r="S183" s="165">
        <v>0</v>
      </c>
      <c r="T183" s="166">
        <f t="shared" si="3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7" t="s">
        <v>204</v>
      </c>
      <c r="AT183" s="167" t="s">
        <v>155</v>
      </c>
      <c r="AU183" s="167" t="s">
        <v>131</v>
      </c>
      <c r="AY183" s="14" t="s">
        <v>153</v>
      </c>
      <c r="BE183" s="168">
        <f t="shared" si="39"/>
        <v>0</v>
      </c>
      <c r="BF183" s="168">
        <f t="shared" si="40"/>
        <v>0</v>
      </c>
      <c r="BG183" s="168">
        <f t="shared" si="41"/>
        <v>0</v>
      </c>
      <c r="BH183" s="168">
        <f t="shared" si="42"/>
        <v>0</v>
      </c>
      <c r="BI183" s="168">
        <f t="shared" si="43"/>
        <v>0</v>
      </c>
      <c r="BJ183" s="14" t="s">
        <v>131</v>
      </c>
      <c r="BK183" s="169">
        <f t="shared" si="44"/>
        <v>0</v>
      </c>
      <c r="BL183" s="14" t="s">
        <v>204</v>
      </c>
      <c r="BM183" s="167" t="s">
        <v>1244</v>
      </c>
    </row>
    <row r="184" spans="1:65" s="2" customFormat="1" ht="21.75" customHeight="1" x14ac:dyDescent="0.25">
      <c r="A184" s="29"/>
      <c r="B184" s="121"/>
      <c r="C184" s="170" t="s">
        <v>262</v>
      </c>
      <c r="D184" s="170" t="s">
        <v>195</v>
      </c>
      <c r="E184" s="171"/>
      <c r="F184" s="172" t="s">
        <v>1241</v>
      </c>
      <c r="G184" s="173" t="s">
        <v>185</v>
      </c>
      <c r="H184" s="174">
        <v>131.376</v>
      </c>
      <c r="I184" s="175"/>
      <c r="J184" s="174">
        <f t="shared" si="35"/>
        <v>0</v>
      </c>
      <c r="K184" s="176"/>
      <c r="L184" s="177"/>
      <c r="M184" s="178" t="s">
        <v>1</v>
      </c>
      <c r="N184" s="179" t="s">
        <v>41</v>
      </c>
      <c r="O184" s="55"/>
      <c r="P184" s="165">
        <f t="shared" si="36"/>
        <v>0</v>
      </c>
      <c r="Q184" s="165">
        <v>1.0500000000000001E-2</v>
      </c>
      <c r="R184" s="165">
        <f t="shared" si="37"/>
        <v>1.3794480000000002</v>
      </c>
      <c r="S184" s="165">
        <v>0</v>
      </c>
      <c r="T184" s="166">
        <f t="shared" si="3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7" t="s">
        <v>253</v>
      </c>
      <c r="AT184" s="167" t="s">
        <v>195</v>
      </c>
      <c r="AU184" s="167" t="s">
        <v>131</v>
      </c>
      <c r="AY184" s="14" t="s">
        <v>153</v>
      </c>
      <c r="BE184" s="168">
        <f t="shared" si="39"/>
        <v>0</v>
      </c>
      <c r="BF184" s="168">
        <f t="shared" si="40"/>
        <v>0</v>
      </c>
      <c r="BG184" s="168">
        <f t="shared" si="41"/>
        <v>0</v>
      </c>
      <c r="BH184" s="168">
        <f t="shared" si="42"/>
        <v>0</v>
      </c>
      <c r="BI184" s="168">
        <f t="shared" si="43"/>
        <v>0</v>
      </c>
      <c r="BJ184" s="14" t="s">
        <v>131</v>
      </c>
      <c r="BK184" s="169">
        <f t="shared" si="44"/>
        <v>0</v>
      </c>
      <c r="BL184" s="14" t="s">
        <v>204</v>
      </c>
      <c r="BM184" s="167" t="s">
        <v>1245</v>
      </c>
    </row>
    <row r="185" spans="1:65" s="2" customFormat="1" ht="21.75" customHeight="1" x14ac:dyDescent="0.25">
      <c r="A185" s="29"/>
      <c r="B185" s="121"/>
      <c r="C185" s="156" t="s">
        <v>265</v>
      </c>
      <c r="D185" s="156" t="s">
        <v>155</v>
      </c>
      <c r="E185" s="157"/>
      <c r="F185" s="158" t="s">
        <v>1246</v>
      </c>
      <c r="G185" s="159" t="s">
        <v>350</v>
      </c>
      <c r="H185" s="160">
        <v>6361.9080000000004</v>
      </c>
      <c r="I185" s="161"/>
      <c r="J185" s="160">
        <f t="shared" si="35"/>
        <v>0</v>
      </c>
      <c r="K185" s="162"/>
      <c r="L185" s="30"/>
      <c r="M185" s="163" t="s">
        <v>1</v>
      </c>
      <c r="N185" s="164" t="s">
        <v>41</v>
      </c>
      <c r="O185" s="55"/>
      <c r="P185" s="165">
        <f t="shared" si="36"/>
        <v>0</v>
      </c>
      <c r="Q185" s="165">
        <v>6.0000000000000002E-5</v>
      </c>
      <c r="R185" s="165">
        <f t="shared" si="37"/>
        <v>0.38171448000000002</v>
      </c>
      <c r="S185" s="165">
        <v>0</v>
      </c>
      <c r="T185" s="166">
        <f t="shared" si="3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7" t="s">
        <v>204</v>
      </c>
      <c r="AT185" s="167" t="s">
        <v>155</v>
      </c>
      <c r="AU185" s="167" t="s">
        <v>131</v>
      </c>
      <c r="AY185" s="14" t="s">
        <v>153</v>
      </c>
      <c r="BE185" s="168">
        <f t="shared" si="39"/>
        <v>0</v>
      </c>
      <c r="BF185" s="168">
        <f t="shared" si="40"/>
        <v>0</v>
      </c>
      <c r="BG185" s="168">
        <f t="shared" si="41"/>
        <v>0</v>
      </c>
      <c r="BH185" s="168">
        <f t="shared" si="42"/>
        <v>0</v>
      </c>
      <c r="BI185" s="168">
        <f t="shared" si="43"/>
        <v>0</v>
      </c>
      <c r="BJ185" s="14" t="s">
        <v>131</v>
      </c>
      <c r="BK185" s="169">
        <f t="shared" si="44"/>
        <v>0</v>
      </c>
      <c r="BL185" s="14" t="s">
        <v>204</v>
      </c>
      <c r="BM185" s="167" t="s">
        <v>1247</v>
      </c>
    </row>
    <row r="186" spans="1:65" s="2" customFormat="1" ht="21.75" customHeight="1" x14ac:dyDescent="0.25">
      <c r="A186" s="29"/>
      <c r="B186" s="121"/>
      <c r="C186" s="170" t="s">
        <v>268</v>
      </c>
      <c r="D186" s="170" t="s">
        <v>195</v>
      </c>
      <c r="E186" s="171"/>
      <c r="F186" s="172" t="s">
        <v>1248</v>
      </c>
      <c r="G186" s="173" t="s">
        <v>178</v>
      </c>
      <c r="H186" s="174">
        <v>1.7330000000000001</v>
      </c>
      <c r="I186" s="175"/>
      <c r="J186" s="174">
        <f t="shared" si="35"/>
        <v>0</v>
      </c>
      <c r="K186" s="176"/>
      <c r="L186" s="177"/>
      <c r="M186" s="178" t="s">
        <v>1</v>
      </c>
      <c r="N186" s="179" t="s">
        <v>41</v>
      </c>
      <c r="O186" s="55"/>
      <c r="P186" s="165">
        <f t="shared" si="36"/>
        <v>0</v>
      </c>
      <c r="Q186" s="165">
        <v>1</v>
      </c>
      <c r="R186" s="165">
        <f t="shared" si="37"/>
        <v>1.7330000000000001</v>
      </c>
      <c r="S186" s="165">
        <v>0</v>
      </c>
      <c r="T186" s="166">
        <f t="shared" si="3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7" t="s">
        <v>253</v>
      </c>
      <c r="AT186" s="167" t="s">
        <v>195</v>
      </c>
      <c r="AU186" s="167" t="s">
        <v>131</v>
      </c>
      <c r="AY186" s="14" t="s">
        <v>153</v>
      </c>
      <c r="BE186" s="168">
        <f t="shared" si="39"/>
        <v>0</v>
      </c>
      <c r="BF186" s="168">
        <f t="shared" si="40"/>
        <v>0</v>
      </c>
      <c r="BG186" s="168">
        <f t="shared" si="41"/>
        <v>0</v>
      </c>
      <c r="BH186" s="168">
        <f t="shared" si="42"/>
        <v>0</v>
      </c>
      <c r="BI186" s="168">
        <f t="shared" si="43"/>
        <v>0</v>
      </c>
      <c r="BJ186" s="14" t="s">
        <v>131</v>
      </c>
      <c r="BK186" s="169">
        <f t="shared" si="44"/>
        <v>0</v>
      </c>
      <c r="BL186" s="14" t="s">
        <v>204</v>
      </c>
      <c r="BM186" s="167" t="s">
        <v>1249</v>
      </c>
    </row>
    <row r="187" spans="1:65" s="2" customFormat="1" ht="21.75" customHeight="1" x14ac:dyDescent="0.25">
      <c r="A187" s="29"/>
      <c r="B187" s="121"/>
      <c r="C187" s="170" t="s">
        <v>271</v>
      </c>
      <c r="D187" s="170" t="s">
        <v>195</v>
      </c>
      <c r="E187" s="171"/>
      <c r="F187" s="172" t="s">
        <v>1250</v>
      </c>
      <c r="G187" s="173" t="s">
        <v>178</v>
      </c>
      <c r="H187" s="174">
        <v>0.78900000000000003</v>
      </c>
      <c r="I187" s="175"/>
      <c r="J187" s="174">
        <f t="shared" si="35"/>
        <v>0</v>
      </c>
      <c r="K187" s="176"/>
      <c r="L187" s="177"/>
      <c r="M187" s="178" t="s">
        <v>1</v>
      </c>
      <c r="N187" s="179" t="s">
        <v>41</v>
      </c>
      <c r="O187" s="55"/>
      <c r="P187" s="165">
        <f t="shared" si="36"/>
        <v>0</v>
      </c>
      <c r="Q187" s="165">
        <v>1</v>
      </c>
      <c r="R187" s="165">
        <f t="shared" si="37"/>
        <v>0.78900000000000003</v>
      </c>
      <c r="S187" s="165">
        <v>0</v>
      </c>
      <c r="T187" s="166">
        <f t="shared" si="3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7" t="s">
        <v>253</v>
      </c>
      <c r="AT187" s="167" t="s">
        <v>195</v>
      </c>
      <c r="AU187" s="167" t="s">
        <v>131</v>
      </c>
      <c r="AY187" s="14" t="s">
        <v>153</v>
      </c>
      <c r="BE187" s="168">
        <f t="shared" si="39"/>
        <v>0</v>
      </c>
      <c r="BF187" s="168">
        <f t="shared" si="40"/>
        <v>0</v>
      </c>
      <c r="BG187" s="168">
        <f t="shared" si="41"/>
        <v>0</v>
      </c>
      <c r="BH187" s="168">
        <f t="shared" si="42"/>
        <v>0</v>
      </c>
      <c r="BI187" s="168">
        <f t="shared" si="43"/>
        <v>0</v>
      </c>
      <c r="BJ187" s="14" t="s">
        <v>131</v>
      </c>
      <c r="BK187" s="169">
        <f t="shared" si="44"/>
        <v>0</v>
      </c>
      <c r="BL187" s="14" t="s">
        <v>204</v>
      </c>
      <c r="BM187" s="167" t="s">
        <v>1251</v>
      </c>
    </row>
    <row r="188" spans="1:65" s="2" customFormat="1" ht="21.75" customHeight="1" x14ac:dyDescent="0.25">
      <c r="A188" s="29"/>
      <c r="B188" s="121"/>
      <c r="C188" s="170" t="s">
        <v>275</v>
      </c>
      <c r="D188" s="170" t="s">
        <v>195</v>
      </c>
      <c r="E188" s="171"/>
      <c r="F188" s="172" t="s">
        <v>1252</v>
      </c>
      <c r="G188" s="173" t="s">
        <v>316</v>
      </c>
      <c r="H188" s="174">
        <v>184.5</v>
      </c>
      <c r="I188" s="175"/>
      <c r="J188" s="174">
        <f t="shared" si="35"/>
        <v>0</v>
      </c>
      <c r="K188" s="176"/>
      <c r="L188" s="177"/>
      <c r="M188" s="178" t="s">
        <v>1</v>
      </c>
      <c r="N188" s="179" t="s">
        <v>41</v>
      </c>
      <c r="O188" s="55"/>
      <c r="P188" s="165">
        <f t="shared" si="36"/>
        <v>0</v>
      </c>
      <c r="Q188" s="165">
        <v>3.1199999999999999E-2</v>
      </c>
      <c r="R188" s="165">
        <f t="shared" si="37"/>
        <v>5.7563999999999993</v>
      </c>
      <c r="S188" s="165">
        <v>0</v>
      </c>
      <c r="T188" s="166">
        <f t="shared" si="3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7" t="s">
        <v>253</v>
      </c>
      <c r="AT188" s="167" t="s">
        <v>195</v>
      </c>
      <c r="AU188" s="167" t="s">
        <v>131</v>
      </c>
      <c r="AY188" s="14" t="s">
        <v>153</v>
      </c>
      <c r="BE188" s="168">
        <f t="shared" si="39"/>
        <v>0</v>
      </c>
      <c r="BF188" s="168">
        <f t="shared" si="40"/>
        <v>0</v>
      </c>
      <c r="BG188" s="168">
        <f t="shared" si="41"/>
        <v>0</v>
      </c>
      <c r="BH188" s="168">
        <f t="shared" si="42"/>
        <v>0</v>
      </c>
      <c r="BI188" s="168">
        <f t="shared" si="43"/>
        <v>0</v>
      </c>
      <c r="BJ188" s="14" t="s">
        <v>131</v>
      </c>
      <c r="BK188" s="169">
        <f t="shared" si="44"/>
        <v>0</v>
      </c>
      <c r="BL188" s="14" t="s">
        <v>204</v>
      </c>
      <c r="BM188" s="167" t="s">
        <v>1253</v>
      </c>
    </row>
    <row r="189" spans="1:65" s="2" customFormat="1" ht="21.75" customHeight="1" x14ac:dyDescent="0.25">
      <c r="A189" s="29"/>
      <c r="B189" s="121"/>
      <c r="C189" s="170" t="s">
        <v>278</v>
      </c>
      <c r="D189" s="170" t="s">
        <v>195</v>
      </c>
      <c r="E189" s="171"/>
      <c r="F189" s="172" t="s">
        <v>1254</v>
      </c>
      <c r="G189" s="173" t="s">
        <v>316</v>
      </c>
      <c r="H189" s="174">
        <v>35.5</v>
      </c>
      <c r="I189" s="175"/>
      <c r="J189" s="174">
        <f t="shared" si="35"/>
        <v>0</v>
      </c>
      <c r="K189" s="176"/>
      <c r="L189" s="177"/>
      <c r="M189" s="178" t="s">
        <v>1</v>
      </c>
      <c r="N189" s="179" t="s">
        <v>41</v>
      </c>
      <c r="O189" s="55"/>
      <c r="P189" s="165">
        <f t="shared" si="36"/>
        <v>0</v>
      </c>
      <c r="Q189" s="165">
        <v>4.3700000000000003E-2</v>
      </c>
      <c r="R189" s="165">
        <f t="shared" si="37"/>
        <v>1.55135</v>
      </c>
      <c r="S189" s="165">
        <v>0</v>
      </c>
      <c r="T189" s="166">
        <f t="shared" si="3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7" t="s">
        <v>253</v>
      </c>
      <c r="AT189" s="167" t="s">
        <v>195</v>
      </c>
      <c r="AU189" s="167" t="s">
        <v>131</v>
      </c>
      <c r="AY189" s="14" t="s">
        <v>153</v>
      </c>
      <c r="BE189" s="168">
        <f t="shared" si="39"/>
        <v>0</v>
      </c>
      <c r="BF189" s="168">
        <f t="shared" si="40"/>
        <v>0</v>
      </c>
      <c r="BG189" s="168">
        <f t="shared" si="41"/>
        <v>0</v>
      </c>
      <c r="BH189" s="168">
        <f t="shared" si="42"/>
        <v>0</v>
      </c>
      <c r="BI189" s="168">
        <f t="shared" si="43"/>
        <v>0</v>
      </c>
      <c r="BJ189" s="14" t="s">
        <v>131</v>
      </c>
      <c r="BK189" s="169">
        <f t="shared" si="44"/>
        <v>0</v>
      </c>
      <c r="BL189" s="14" t="s">
        <v>204</v>
      </c>
      <c r="BM189" s="167" t="s">
        <v>1255</v>
      </c>
    </row>
    <row r="190" spans="1:65" s="2" customFormat="1" ht="33" customHeight="1" x14ac:dyDescent="0.25">
      <c r="A190" s="29"/>
      <c r="B190" s="121"/>
      <c r="C190" s="156" t="s">
        <v>281</v>
      </c>
      <c r="D190" s="156" t="s">
        <v>155</v>
      </c>
      <c r="E190" s="157"/>
      <c r="F190" s="158" t="s">
        <v>1256</v>
      </c>
      <c r="G190" s="159" t="s">
        <v>350</v>
      </c>
      <c r="H190" s="160">
        <v>6361.9080000000004</v>
      </c>
      <c r="I190" s="161"/>
      <c r="J190" s="160">
        <f t="shared" si="35"/>
        <v>0</v>
      </c>
      <c r="K190" s="162"/>
      <c r="L190" s="30"/>
      <c r="M190" s="163" t="s">
        <v>1</v>
      </c>
      <c r="N190" s="164" t="s">
        <v>41</v>
      </c>
      <c r="O190" s="55"/>
      <c r="P190" s="165">
        <f t="shared" si="36"/>
        <v>0</v>
      </c>
      <c r="Q190" s="165">
        <v>0</v>
      </c>
      <c r="R190" s="165">
        <f t="shared" si="37"/>
        <v>0</v>
      </c>
      <c r="S190" s="165">
        <v>0</v>
      </c>
      <c r="T190" s="166">
        <f t="shared" si="3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7" t="s">
        <v>204</v>
      </c>
      <c r="AT190" s="167" t="s">
        <v>155</v>
      </c>
      <c r="AU190" s="167" t="s">
        <v>131</v>
      </c>
      <c r="AY190" s="14" t="s">
        <v>153</v>
      </c>
      <c r="BE190" s="168">
        <f t="shared" si="39"/>
        <v>0</v>
      </c>
      <c r="BF190" s="168">
        <f t="shared" si="40"/>
        <v>0</v>
      </c>
      <c r="BG190" s="168">
        <f t="shared" si="41"/>
        <v>0</v>
      </c>
      <c r="BH190" s="168">
        <f t="shared" si="42"/>
        <v>0</v>
      </c>
      <c r="BI190" s="168">
        <f t="shared" si="43"/>
        <v>0</v>
      </c>
      <c r="BJ190" s="14" t="s">
        <v>131</v>
      </c>
      <c r="BK190" s="169">
        <f t="shared" si="44"/>
        <v>0</v>
      </c>
      <c r="BL190" s="14" t="s">
        <v>204</v>
      </c>
      <c r="BM190" s="167" t="s">
        <v>1257</v>
      </c>
    </row>
    <row r="191" spans="1:65" s="2" customFormat="1" ht="21.75" customHeight="1" x14ac:dyDescent="0.25">
      <c r="A191" s="29"/>
      <c r="B191" s="121"/>
      <c r="C191" s="156" t="s">
        <v>284</v>
      </c>
      <c r="D191" s="156" t="s">
        <v>155</v>
      </c>
      <c r="E191" s="157"/>
      <c r="F191" s="158" t="s">
        <v>1258</v>
      </c>
      <c r="G191" s="159" t="s">
        <v>311</v>
      </c>
      <c r="H191" s="161"/>
      <c r="I191" s="161"/>
      <c r="J191" s="160">
        <f t="shared" si="35"/>
        <v>0</v>
      </c>
      <c r="K191" s="162"/>
      <c r="L191" s="30"/>
      <c r="M191" s="163" t="s">
        <v>1</v>
      </c>
      <c r="N191" s="164" t="s">
        <v>41</v>
      </c>
      <c r="O191" s="55"/>
      <c r="P191" s="165">
        <f t="shared" si="36"/>
        <v>0</v>
      </c>
      <c r="Q191" s="165">
        <v>0</v>
      </c>
      <c r="R191" s="165">
        <f t="shared" si="37"/>
        <v>0</v>
      </c>
      <c r="S191" s="165">
        <v>0</v>
      </c>
      <c r="T191" s="166">
        <f t="shared" si="3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7" t="s">
        <v>204</v>
      </c>
      <c r="AT191" s="167" t="s">
        <v>155</v>
      </c>
      <c r="AU191" s="167" t="s">
        <v>131</v>
      </c>
      <c r="AY191" s="14" t="s">
        <v>153</v>
      </c>
      <c r="BE191" s="168">
        <f t="shared" si="39"/>
        <v>0</v>
      </c>
      <c r="BF191" s="168">
        <f t="shared" si="40"/>
        <v>0</v>
      </c>
      <c r="BG191" s="168">
        <f t="shared" si="41"/>
        <v>0</v>
      </c>
      <c r="BH191" s="168">
        <f t="shared" si="42"/>
        <v>0</v>
      </c>
      <c r="BI191" s="168">
        <f t="shared" si="43"/>
        <v>0</v>
      </c>
      <c r="BJ191" s="14" t="s">
        <v>131</v>
      </c>
      <c r="BK191" s="169">
        <f t="shared" si="44"/>
        <v>0</v>
      </c>
      <c r="BL191" s="14" t="s">
        <v>204</v>
      </c>
      <c r="BM191" s="167" t="s">
        <v>1259</v>
      </c>
    </row>
    <row r="192" spans="1:65" s="12" customFormat="1" ht="22.95" customHeight="1" x14ac:dyDescent="0.3">
      <c r="B192" s="143"/>
      <c r="D192" s="144" t="s">
        <v>74</v>
      </c>
      <c r="E192" s="154"/>
      <c r="F192" s="154" t="s">
        <v>949</v>
      </c>
      <c r="I192" s="146"/>
      <c r="J192" s="155">
        <f>BK192</f>
        <v>0</v>
      </c>
      <c r="L192" s="143"/>
      <c r="M192" s="148"/>
      <c r="N192" s="149"/>
      <c r="O192" s="149"/>
      <c r="P192" s="150">
        <f>SUM(P193:P194)</f>
        <v>0</v>
      </c>
      <c r="Q192" s="149"/>
      <c r="R192" s="150">
        <f>SUM(R193:R194)</f>
        <v>2.0532000000000002E-2</v>
      </c>
      <c r="S192" s="149"/>
      <c r="T192" s="151">
        <f>SUM(T193:T194)</f>
        <v>0</v>
      </c>
      <c r="AR192" s="144" t="s">
        <v>131</v>
      </c>
      <c r="AT192" s="152" t="s">
        <v>74</v>
      </c>
      <c r="AU192" s="152" t="s">
        <v>83</v>
      </c>
      <c r="AY192" s="144" t="s">
        <v>153</v>
      </c>
      <c r="BK192" s="153">
        <f>SUM(BK193:BK194)</f>
        <v>0</v>
      </c>
    </row>
    <row r="193" spans="1:65" s="2" customFormat="1" ht="21.75" customHeight="1" x14ac:dyDescent="0.25">
      <c r="A193" s="29"/>
      <c r="B193" s="121"/>
      <c r="C193" s="156" t="s">
        <v>288</v>
      </c>
      <c r="D193" s="156" t="s">
        <v>155</v>
      </c>
      <c r="E193" s="157"/>
      <c r="F193" s="158" t="s">
        <v>1260</v>
      </c>
      <c r="G193" s="159" t="s">
        <v>185</v>
      </c>
      <c r="H193" s="160">
        <v>85.55</v>
      </c>
      <c r="I193" s="161"/>
      <c r="J193" s="160">
        <f>ROUND(I193*H193,3)</f>
        <v>0</v>
      </c>
      <c r="K193" s="162"/>
      <c r="L193" s="30"/>
      <c r="M193" s="163" t="s">
        <v>1</v>
      </c>
      <c r="N193" s="164" t="s">
        <v>41</v>
      </c>
      <c r="O193" s="55"/>
      <c r="P193" s="165">
        <f>O193*H193</f>
        <v>0</v>
      </c>
      <c r="Q193" s="165">
        <v>1.6000000000000001E-4</v>
      </c>
      <c r="R193" s="165">
        <f>Q193*H193</f>
        <v>1.3688000000000001E-2</v>
      </c>
      <c r="S193" s="165">
        <v>0</v>
      </c>
      <c r="T193" s="166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7" t="s">
        <v>204</v>
      </c>
      <c r="AT193" s="167" t="s">
        <v>155</v>
      </c>
      <c r="AU193" s="167" t="s">
        <v>131</v>
      </c>
      <c r="AY193" s="14" t="s">
        <v>153</v>
      </c>
      <c r="BE193" s="168">
        <f>IF(N193="základná",J193,0)</f>
        <v>0</v>
      </c>
      <c r="BF193" s="168">
        <f>IF(N193="znížená",J193,0)</f>
        <v>0</v>
      </c>
      <c r="BG193" s="168">
        <f>IF(N193="zákl. prenesená",J193,0)</f>
        <v>0</v>
      </c>
      <c r="BH193" s="168">
        <f>IF(N193="zníž. prenesená",J193,0)</f>
        <v>0</v>
      </c>
      <c r="BI193" s="168">
        <f>IF(N193="nulová",J193,0)</f>
        <v>0</v>
      </c>
      <c r="BJ193" s="14" t="s">
        <v>131</v>
      </c>
      <c r="BK193" s="169">
        <f>ROUND(I193*H193,3)</f>
        <v>0</v>
      </c>
      <c r="BL193" s="14" t="s">
        <v>204</v>
      </c>
      <c r="BM193" s="167" t="s">
        <v>1261</v>
      </c>
    </row>
    <row r="194" spans="1:65" s="2" customFormat="1" ht="21.75" customHeight="1" x14ac:dyDescent="0.25">
      <c r="A194" s="29"/>
      <c r="B194" s="121"/>
      <c r="C194" s="156" t="s">
        <v>293</v>
      </c>
      <c r="D194" s="156" t="s">
        <v>155</v>
      </c>
      <c r="E194" s="157"/>
      <c r="F194" s="158" t="s">
        <v>1262</v>
      </c>
      <c r="G194" s="159" t="s">
        <v>185</v>
      </c>
      <c r="H194" s="160">
        <v>85.55</v>
      </c>
      <c r="I194" s="161"/>
      <c r="J194" s="160">
        <f>ROUND(I194*H194,3)</f>
        <v>0</v>
      </c>
      <c r="K194" s="162"/>
      <c r="L194" s="30"/>
      <c r="M194" s="163" t="s">
        <v>1</v>
      </c>
      <c r="N194" s="164" t="s">
        <v>41</v>
      </c>
      <c r="O194" s="55"/>
      <c r="P194" s="165">
        <f>O194*H194</f>
        <v>0</v>
      </c>
      <c r="Q194" s="165">
        <v>8.0000000000000007E-5</v>
      </c>
      <c r="R194" s="165">
        <f>Q194*H194</f>
        <v>6.8440000000000003E-3</v>
      </c>
      <c r="S194" s="165">
        <v>0</v>
      </c>
      <c r="T194" s="166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7" t="s">
        <v>204</v>
      </c>
      <c r="AT194" s="167" t="s">
        <v>155</v>
      </c>
      <c r="AU194" s="167" t="s">
        <v>131</v>
      </c>
      <c r="AY194" s="14" t="s">
        <v>153</v>
      </c>
      <c r="BE194" s="168">
        <f>IF(N194="základná",J194,0)</f>
        <v>0</v>
      </c>
      <c r="BF194" s="168">
        <f>IF(N194="znížená",J194,0)</f>
        <v>0</v>
      </c>
      <c r="BG194" s="168">
        <f>IF(N194="zákl. prenesená",J194,0)</f>
        <v>0</v>
      </c>
      <c r="BH194" s="168">
        <f>IF(N194="zníž. prenesená",J194,0)</f>
        <v>0</v>
      </c>
      <c r="BI194" s="168">
        <f>IF(N194="nulová",J194,0)</f>
        <v>0</v>
      </c>
      <c r="BJ194" s="14" t="s">
        <v>131</v>
      </c>
      <c r="BK194" s="169">
        <f>ROUND(I194*H194,3)</f>
        <v>0</v>
      </c>
      <c r="BL194" s="14" t="s">
        <v>204</v>
      </c>
      <c r="BM194" s="167" t="s">
        <v>1263</v>
      </c>
    </row>
    <row r="195" spans="1:65" s="12" customFormat="1" ht="25.95" customHeight="1" x14ac:dyDescent="0.35">
      <c r="B195" s="143"/>
      <c r="D195" s="144" t="s">
        <v>74</v>
      </c>
      <c r="E195" s="145"/>
      <c r="F195" s="145" t="s">
        <v>328</v>
      </c>
      <c r="I195" s="146"/>
      <c r="J195" s="147">
        <f>BK195</f>
        <v>0</v>
      </c>
      <c r="L195" s="143"/>
      <c r="M195" s="148"/>
      <c r="N195" s="149"/>
      <c r="O195" s="149"/>
      <c r="P195" s="150">
        <f>P196</f>
        <v>0</v>
      </c>
      <c r="Q195" s="149"/>
      <c r="R195" s="150">
        <f>R196</f>
        <v>4.9859999999999998</v>
      </c>
      <c r="S195" s="149"/>
      <c r="T195" s="151">
        <f>T196</f>
        <v>0</v>
      </c>
      <c r="AR195" s="144" t="s">
        <v>162</v>
      </c>
      <c r="AT195" s="152" t="s">
        <v>74</v>
      </c>
      <c r="AU195" s="152" t="s">
        <v>75</v>
      </c>
      <c r="AY195" s="144" t="s">
        <v>153</v>
      </c>
      <c r="BK195" s="153">
        <f>BK196</f>
        <v>0</v>
      </c>
    </row>
    <row r="196" spans="1:65" s="12" customFormat="1" ht="22.95" customHeight="1" x14ac:dyDescent="0.3">
      <c r="B196" s="143"/>
      <c r="D196" s="144" t="s">
        <v>74</v>
      </c>
      <c r="E196" s="154"/>
      <c r="F196" s="154" t="s">
        <v>1264</v>
      </c>
      <c r="I196" s="146"/>
      <c r="J196" s="155">
        <f>BK196</f>
        <v>0</v>
      </c>
      <c r="L196" s="143"/>
      <c r="M196" s="148"/>
      <c r="N196" s="149"/>
      <c r="O196" s="149"/>
      <c r="P196" s="150">
        <f>SUM(P197:P198)</f>
        <v>0</v>
      </c>
      <c r="Q196" s="149"/>
      <c r="R196" s="150">
        <f>SUM(R197:R198)</f>
        <v>4.9859999999999998</v>
      </c>
      <c r="S196" s="149"/>
      <c r="T196" s="151">
        <f>SUM(T197:T198)</f>
        <v>0</v>
      </c>
      <c r="AR196" s="144" t="s">
        <v>162</v>
      </c>
      <c r="AT196" s="152" t="s">
        <v>74</v>
      </c>
      <c r="AU196" s="152" t="s">
        <v>83</v>
      </c>
      <c r="AY196" s="144" t="s">
        <v>153</v>
      </c>
      <c r="BK196" s="153">
        <f>SUM(BK197:BK198)</f>
        <v>0</v>
      </c>
    </row>
    <row r="197" spans="1:65" s="2" customFormat="1" ht="21.75" customHeight="1" x14ac:dyDescent="0.25">
      <c r="A197" s="29"/>
      <c r="B197" s="121"/>
      <c r="C197" s="156" t="s">
        <v>296</v>
      </c>
      <c r="D197" s="156" t="s">
        <v>155</v>
      </c>
      <c r="E197" s="157"/>
      <c r="F197" s="158" t="s">
        <v>1265</v>
      </c>
      <c r="G197" s="159" t="s">
        <v>185</v>
      </c>
      <c r="H197" s="160">
        <v>84.5</v>
      </c>
      <c r="I197" s="161"/>
      <c r="J197" s="160">
        <f>ROUND(I197*H197,3)</f>
        <v>0</v>
      </c>
      <c r="K197" s="162"/>
      <c r="L197" s="30"/>
      <c r="M197" s="163" t="s">
        <v>1</v>
      </c>
      <c r="N197" s="164" t="s">
        <v>41</v>
      </c>
      <c r="O197" s="55"/>
      <c r="P197" s="165">
        <f>O197*H197</f>
        <v>0</v>
      </c>
      <c r="Q197" s="165">
        <v>0</v>
      </c>
      <c r="R197" s="165">
        <f>Q197*H197</f>
        <v>0</v>
      </c>
      <c r="S197" s="165">
        <v>0</v>
      </c>
      <c r="T197" s="166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7" t="s">
        <v>332</v>
      </c>
      <c r="AT197" s="167" t="s">
        <v>155</v>
      </c>
      <c r="AU197" s="167" t="s">
        <v>131</v>
      </c>
      <c r="AY197" s="14" t="s">
        <v>153</v>
      </c>
      <c r="BE197" s="168">
        <f>IF(N197="základná",J197,0)</f>
        <v>0</v>
      </c>
      <c r="BF197" s="168">
        <f>IF(N197="znížená",J197,0)</f>
        <v>0</v>
      </c>
      <c r="BG197" s="168">
        <f>IF(N197="zákl. prenesená",J197,0)</f>
        <v>0</v>
      </c>
      <c r="BH197" s="168">
        <f>IF(N197="zníž. prenesená",J197,0)</f>
        <v>0</v>
      </c>
      <c r="BI197" s="168">
        <f>IF(N197="nulová",J197,0)</f>
        <v>0</v>
      </c>
      <c r="BJ197" s="14" t="s">
        <v>131</v>
      </c>
      <c r="BK197" s="169">
        <f>ROUND(I197*H197,3)</f>
        <v>0</v>
      </c>
      <c r="BL197" s="14" t="s">
        <v>332</v>
      </c>
      <c r="BM197" s="167" t="s">
        <v>1266</v>
      </c>
    </row>
    <row r="198" spans="1:65" s="2" customFormat="1" ht="16.5" customHeight="1" x14ac:dyDescent="0.25">
      <c r="A198" s="29"/>
      <c r="B198" s="121"/>
      <c r="C198" s="170" t="s">
        <v>299</v>
      </c>
      <c r="D198" s="170" t="s">
        <v>195</v>
      </c>
      <c r="E198" s="171"/>
      <c r="F198" s="172" t="s">
        <v>1267</v>
      </c>
      <c r="G198" s="173" t="s">
        <v>178</v>
      </c>
      <c r="H198" s="174">
        <v>4.9859999999999998</v>
      </c>
      <c r="I198" s="175"/>
      <c r="J198" s="174">
        <f>ROUND(I198*H198,3)</f>
        <v>0</v>
      </c>
      <c r="K198" s="176"/>
      <c r="L198" s="177"/>
      <c r="M198" s="185" t="s">
        <v>1</v>
      </c>
      <c r="N198" s="186" t="s">
        <v>41</v>
      </c>
      <c r="O198" s="182"/>
      <c r="P198" s="183">
        <f>O198*H198</f>
        <v>0</v>
      </c>
      <c r="Q198" s="183">
        <v>1</v>
      </c>
      <c r="R198" s="183">
        <f>Q198*H198</f>
        <v>4.9859999999999998</v>
      </c>
      <c r="S198" s="183">
        <v>0</v>
      </c>
      <c r="T198" s="184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7" t="s">
        <v>336</v>
      </c>
      <c r="AT198" s="167" t="s">
        <v>195</v>
      </c>
      <c r="AU198" s="167" t="s">
        <v>131</v>
      </c>
      <c r="AY198" s="14" t="s">
        <v>153</v>
      </c>
      <c r="BE198" s="168">
        <f>IF(N198="základná",J198,0)</f>
        <v>0</v>
      </c>
      <c r="BF198" s="168">
        <f>IF(N198="znížená",J198,0)</f>
        <v>0</v>
      </c>
      <c r="BG198" s="168">
        <f>IF(N198="zákl. prenesená",J198,0)</f>
        <v>0</v>
      </c>
      <c r="BH198" s="168">
        <f>IF(N198="zníž. prenesená",J198,0)</f>
        <v>0</v>
      </c>
      <c r="BI198" s="168">
        <f>IF(N198="nulová",J198,0)</f>
        <v>0</v>
      </c>
      <c r="BJ198" s="14" t="s">
        <v>131</v>
      </c>
      <c r="BK198" s="169">
        <f>ROUND(I198*H198,3)</f>
        <v>0</v>
      </c>
      <c r="BL198" s="14" t="s">
        <v>336</v>
      </c>
      <c r="BM198" s="167" t="s">
        <v>1268</v>
      </c>
    </row>
    <row r="199" spans="1:65" s="2" customFormat="1" ht="7" customHeight="1" x14ac:dyDescent="0.25">
      <c r="A199" s="29"/>
      <c r="B199" s="44"/>
      <c r="C199" s="45"/>
      <c r="D199" s="45"/>
      <c r="E199" s="45"/>
      <c r="F199" s="45"/>
      <c r="G199" s="45"/>
      <c r="H199" s="45"/>
      <c r="I199" s="45"/>
      <c r="J199" s="45"/>
      <c r="K199" s="45"/>
      <c r="L199" s="30"/>
      <c r="M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</row>
  </sheetData>
  <autoFilter ref="C138:K198" xr:uid="{00000000-0009-0000-0000-000005000000}"/>
  <mergeCells count="14">
    <mergeCell ref="D117:F117"/>
    <mergeCell ref="E129:H129"/>
    <mergeCell ref="E131:H131"/>
    <mergeCell ref="L2:V2"/>
    <mergeCell ref="E87:H87"/>
    <mergeCell ref="D113:F113"/>
    <mergeCell ref="D114:F114"/>
    <mergeCell ref="D115:F115"/>
    <mergeCell ref="D116:F116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74"/>
  <sheetViews>
    <sheetView showGridLines="0" topLeftCell="A122" workbookViewId="0">
      <selection activeCell="E140" sqref="E139:E186"/>
    </sheetView>
  </sheetViews>
  <sheetFormatPr defaultRowHeight="10.3" x14ac:dyDescent="0.25"/>
  <cols>
    <col min="1" max="1" width="8.36328125" style="1" customWidth="1"/>
    <col min="2" max="2" width="1.1796875" style="1" customWidth="1"/>
    <col min="3" max="3" width="4.1796875" style="1" customWidth="1"/>
    <col min="4" max="4" width="4.36328125" style="1" customWidth="1"/>
    <col min="5" max="5" width="17.1796875" style="1" customWidth="1"/>
    <col min="6" max="6" width="50.81640625" style="1" customWidth="1"/>
    <col min="7" max="7" width="7.453125" style="1" customWidth="1"/>
    <col min="8" max="8" width="14" style="1" customWidth="1"/>
    <col min="9" max="9" width="15.81640625" style="1" customWidth="1"/>
    <col min="10" max="10" width="22.36328125" style="1" customWidth="1"/>
    <col min="11" max="11" width="22.36328125" style="1" hidden="1" customWidth="1"/>
    <col min="12" max="12" width="9.36328125" style="1" customWidth="1"/>
    <col min="13" max="13" width="10.81640625" style="1" hidden="1" customWidth="1"/>
    <col min="14" max="14" width="9.36328125" style="1" hidden="1"/>
    <col min="15" max="20" width="14.1796875" style="1" hidden="1" customWidth="1"/>
    <col min="21" max="21" width="16.36328125" style="1" hidden="1" customWidth="1"/>
    <col min="22" max="22" width="12.36328125" style="1" customWidth="1"/>
    <col min="23" max="23" width="16.36328125" style="1" customWidth="1"/>
    <col min="24" max="24" width="12.36328125" style="1" customWidth="1"/>
    <col min="25" max="25" width="15" style="1" customWidth="1"/>
    <col min="26" max="26" width="11" style="1" customWidth="1"/>
    <col min="27" max="27" width="15" style="1" customWidth="1"/>
    <col min="28" max="28" width="16.36328125" style="1" customWidth="1"/>
    <col min="29" max="29" width="11" style="1" customWidth="1"/>
    <col min="30" max="30" width="15" style="1" customWidth="1"/>
    <col min="31" max="31" width="16.36328125" style="1" customWidth="1"/>
    <col min="44" max="65" width="9.36328125" style="1" hidden="1"/>
  </cols>
  <sheetData>
    <row r="2" spans="1:46" s="1" customFormat="1" ht="37" customHeight="1" x14ac:dyDescent="0.25">
      <c r="L2" s="187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99</v>
      </c>
    </row>
    <row r="3" spans="1:46" s="1" customFormat="1" ht="7" customHeight="1" x14ac:dyDescent="0.25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5" customHeight="1" x14ac:dyDescent="0.25">
      <c r="B4" s="17"/>
      <c r="D4" s="18" t="s">
        <v>103</v>
      </c>
      <c r="L4" s="17"/>
      <c r="M4" s="90" t="s">
        <v>9</v>
      </c>
      <c r="AT4" s="14" t="s">
        <v>3</v>
      </c>
    </row>
    <row r="5" spans="1:46" s="1" customFormat="1" ht="7" customHeight="1" x14ac:dyDescent="0.25">
      <c r="B5" s="17"/>
      <c r="L5" s="17"/>
    </row>
    <row r="6" spans="1:46" s="1" customFormat="1" ht="12" customHeight="1" x14ac:dyDescent="0.25">
      <c r="B6" s="17"/>
      <c r="D6" s="24" t="s">
        <v>14</v>
      </c>
      <c r="L6" s="17"/>
    </row>
    <row r="7" spans="1:46" s="1" customFormat="1" ht="16.5" customHeight="1" x14ac:dyDescent="0.25">
      <c r="B7" s="17"/>
      <c r="E7" s="228" t="str">
        <f>'Rekapitulácia stavby'!K6</f>
        <v>Areál na spracovanie biologickeho odpadu</v>
      </c>
      <c r="F7" s="229"/>
      <c r="G7" s="229"/>
      <c r="H7" s="229"/>
      <c r="L7" s="17"/>
    </row>
    <row r="8" spans="1:46" s="2" customFormat="1" ht="12" customHeight="1" x14ac:dyDescent="0.25">
      <c r="A8" s="29"/>
      <c r="B8" s="30"/>
      <c r="C8" s="29"/>
      <c r="D8" s="24" t="s">
        <v>104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5">
      <c r="A9" s="29"/>
      <c r="B9" s="30"/>
      <c r="C9" s="29"/>
      <c r="D9" s="29"/>
      <c r="E9" s="217" t="s">
        <v>1269</v>
      </c>
      <c r="F9" s="230"/>
      <c r="G9" s="230"/>
      <c r="H9" s="23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5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5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25. 11. 2019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 x14ac:dyDescent="0.25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5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24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5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 x14ac:dyDescent="0.25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5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5">
      <c r="A18" s="29"/>
      <c r="B18" s="30"/>
      <c r="C18" s="29"/>
      <c r="D18" s="29"/>
      <c r="E18" s="231" t="str">
        <f>'Rekapitulácia stavby'!E14</f>
        <v>Vyplň údaj</v>
      </c>
      <c r="F18" s="199"/>
      <c r="G18" s="199"/>
      <c r="H18" s="199"/>
      <c r="I18" s="2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 x14ac:dyDescent="0.25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5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5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26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 x14ac:dyDescent="0.25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5">
      <c r="A23" s="29"/>
      <c r="B23" s="30"/>
      <c r="C23" s="29"/>
      <c r="D23" s="24" t="s">
        <v>33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5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 x14ac:dyDescent="0.25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5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5">
      <c r="A27" s="91"/>
      <c r="B27" s="92"/>
      <c r="C27" s="91"/>
      <c r="D27" s="91"/>
      <c r="E27" s="203" t="s">
        <v>1</v>
      </c>
      <c r="F27" s="203"/>
      <c r="G27" s="203"/>
      <c r="H27" s="20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7" customHeight="1" x14ac:dyDescent="0.2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 x14ac:dyDescent="0.25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5" customHeight="1" x14ac:dyDescent="0.25">
      <c r="A30" s="29"/>
      <c r="B30" s="30"/>
      <c r="C30" s="29"/>
      <c r="D30" s="22" t="s">
        <v>106</v>
      </c>
      <c r="E30" s="29"/>
      <c r="F30" s="29"/>
      <c r="G30" s="29"/>
      <c r="H30" s="29"/>
      <c r="I30" s="29"/>
      <c r="J30" s="94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5" customHeight="1" x14ac:dyDescent="0.25">
      <c r="A31" s="29"/>
      <c r="B31" s="30"/>
      <c r="C31" s="29"/>
      <c r="D31" s="95" t="s">
        <v>107</v>
      </c>
      <c r="E31" s="29"/>
      <c r="F31" s="29"/>
      <c r="G31" s="29"/>
      <c r="H31" s="29"/>
      <c r="I31" s="29"/>
      <c r="J31" s="94">
        <f>J109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4" customHeight="1" x14ac:dyDescent="0.25">
      <c r="A32" s="29"/>
      <c r="B32" s="30"/>
      <c r="C32" s="29"/>
      <c r="D32" s="96" t="s">
        <v>35</v>
      </c>
      <c r="E32" s="29"/>
      <c r="F32" s="29"/>
      <c r="G32" s="29"/>
      <c r="H32" s="29"/>
      <c r="I32" s="29"/>
      <c r="J32" s="68">
        <f>ROUND(J30 + J31,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" customHeight="1" x14ac:dyDescent="0.25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" customHeight="1" x14ac:dyDescent="0.25">
      <c r="A34" s="29"/>
      <c r="B34" s="30"/>
      <c r="C34" s="29"/>
      <c r="D34" s="29"/>
      <c r="E34" s="29"/>
      <c r="F34" s="33" t="s">
        <v>37</v>
      </c>
      <c r="G34" s="29"/>
      <c r="H34" s="29"/>
      <c r="I34" s="33" t="s">
        <v>36</v>
      </c>
      <c r="J34" s="33" t="s">
        <v>38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" customHeight="1" x14ac:dyDescent="0.25">
      <c r="A35" s="29"/>
      <c r="B35" s="30"/>
      <c r="C35" s="29"/>
      <c r="D35" s="97" t="s">
        <v>39</v>
      </c>
      <c r="E35" s="24" t="s">
        <v>40</v>
      </c>
      <c r="F35" s="98">
        <f>ROUND((SUM(BE109:BE116) + SUM(BE136:BE173)),  2)</f>
        <v>0</v>
      </c>
      <c r="G35" s="29"/>
      <c r="H35" s="29"/>
      <c r="I35" s="99">
        <v>0.2</v>
      </c>
      <c r="J35" s="98">
        <f>ROUND(((SUM(BE109:BE116) + SUM(BE136:BE173))*I35),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" customHeight="1" x14ac:dyDescent="0.25">
      <c r="A36" s="29"/>
      <c r="B36" s="30"/>
      <c r="C36" s="29"/>
      <c r="D36" s="29"/>
      <c r="E36" s="24" t="s">
        <v>41</v>
      </c>
      <c r="F36" s="98">
        <f>ROUND((SUM(BF109:BF116) + SUM(BF136:BF173)),  2)</f>
        <v>0</v>
      </c>
      <c r="G36" s="29"/>
      <c r="H36" s="29"/>
      <c r="I36" s="99">
        <v>0.2</v>
      </c>
      <c r="J36" s="98">
        <f>ROUND(((SUM(BF109:BF116) + SUM(BF136:BF173))*I36),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" hidden="1" customHeight="1" x14ac:dyDescent="0.25">
      <c r="A37" s="29"/>
      <c r="B37" s="30"/>
      <c r="C37" s="29"/>
      <c r="D37" s="29"/>
      <c r="E37" s="24" t="s">
        <v>42</v>
      </c>
      <c r="F37" s="98">
        <f>ROUND((SUM(BG109:BG116) + SUM(BG136:BG173)),  2)</f>
        <v>0</v>
      </c>
      <c r="G37" s="29"/>
      <c r="H37" s="29"/>
      <c r="I37" s="99">
        <v>0.2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" hidden="1" customHeight="1" x14ac:dyDescent="0.25">
      <c r="A38" s="29"/>
      <c r="B38" s="30"/>
      <c r="C38" s="29"/>
      <c r="D38" s="29"/>
      <c r="E38" s="24" t="s">
        <v>43</v>
      </c>
      <c r="F38" s="98">
        <f>ROUND((SUM(BH109:BH116) + SUM(BH136:BH173)),  2)</f>
        <v>0</v>
      </c>
      <c r="G38" s="29"/>
      <c r="H38" s="29"/>
      <c r="I38" s="99">
        <v>0.2</v>
      </c>
      <c r="J38" s="9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" hidden="1" customHeight="1" x14ac:dyDescent="0.25">
      <c r="A39" s="29"/>
      <c r="B39" s="30"/>
      <c r="C39" s="29"/>
      <c r="D39" s="29"/>
      <c r="E39" s="24" t="s">
        <v>44</v>
      </c>
      <c r="F39" s="98">
        <f>ROUND((SUM(BI109:BI116) + SUM(BI136:BI173)),  2)</f>
        <v>0</v>
      </c>
      <c r="G39" s="29"/>
      <c r="H39" s="29"/>
      <c r="I39" s="99">
        <v>0</v>
      </c>
      <c r="J39" s="9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" customHeight="1" x14ac:dyDescent="0.25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4" customHeight="1" x14ac:dyDescent="0.25">
      <c r="A41" s="29"/>
      <c r="B41" s="30"/>
      <c r="C41" s="100"/>
      <c r="D41" s="101" t="s">
        <v>45</v>
      </c>
      <c r="E41" s="57"/>
      <c r="F41" s="57"/>
      <c r="G41" s="102" t="s">
        <v>46</v>
      </c>
      <c r="H41" s="103" t="s">
        <v>47</v>
      </c>
      <c r="I41" s="57"/>
      <c r="J41" s="104">
        <f>SUM(J32:J39)</f>
        <v>0</v>
      </c>
      <c r="K41" s="105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" customHeight="1" x14ac:dyDescent="0.25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" customHeight="1" x14ac:dyDescent="0.25">
      <c r="B43" s="17"/>
      <c r="L43" s="17"/>
    </row>
    <row r="44" spans="1:31" s="1" customFormat="1" ht="14.5" customHeight="1" x14ac:dyDescent="0.25">
      <c r="B44" s="17"/>
      <c r="L44" s="17"/>
    </row>
    <row r="45" spans="1:31" s="1" customFormat="1" ht="14.5" customHeight="1" x14ac:dyDescent="0.25">
      <c r="B45" s="17"/>
      <c r="L45" s="17"/>
    </row>
    <row r="46" spans="1:31" s="1" customFormat="1" ht="14.5" customHeight="1" x14ac:dyDescent="0.25">
      <c r="B46" s="17"/>
      <c r="L46" s="17"/>
    </row>
    <row r="47" spans="1:31" s="1" customFormat="1" ht="14.5" customHeight="1" x14ac:dyDescent="0.25">
      <c r="B47" s="17"/>
      <c r="L47" s="17"/>
    </row>
    <row r="48" spans="1:31" s="1" customFormat="1" ht="14.5" customHeight="1" x14ac:dyDescent="0.25">
      <c r="B48" s="17"/>
      <c r="L48" s="17"/>
    </row>
    <row r="49" spans="1:31" s="1" customFormat="1" ht="14.5" customHeight="1" x14ac:dyDescent="0.25">
      <c r="B49" s="17"/>
      <c r="L49" s="17"/>
    </row>
    <row r="50" spans="1:31" s="2" customFormat="1" ht="14.5" customHeight="1" x14ac:dyDescent="0.25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 x14ac:dyDescent="0.25">
      <c r="B51" s="17"/>
      <c r="L51" s="17"/>
    </row>
    <row r="52" spans="1:31" x14ac:dyDescent="0.25">
      <c r="B52" s="17"/>
      <c r="L52" s="17"/>
    </row>
    <row r="53" spans="1:31" x14ac:dyDescent="0.25">
      <c r="B53" s="17"/>
      <c r="L53" s="17"/>
    </row>
    <row r="54" spans="1:31" x14ac:dyDescent="0.25">
      <c r="B54" s="17"/>
      <c r="L54" s="17"/>
    </row>
    <row r="55" spans="1:31" x14ac:dyDescent="0.25">
      <c r="B55" s="17"/>
      <c r="L55" s="17"/>
    </row>
    <row r="56" spans="1:31" x14ac:dyDescent="0.25">
      <c r="B56" s="17"/>
      <c r="L56" s="17"/>
    </row>
    <row r="57" spans="1:31" x14ac:dyDescent="0.25">
      <c r="B57" s="17"/>
      <c r="L57" s="17"/>
    </row>
    <row r="58" spans="1:31" x14ac:dyDescent="0.25">
      <c r="B58" s="17"/>
      <c r="L58" s="17"/>
    </row>
    <row r="59" spans="1:31" x14ac:dyDescent="0.25">
      <c r="B59" s="17"/>
      <c r="L59" s="17"/>
    </row>
    <row r="60" spans="1:31" x14ac:dyDescent="0.25">
      <c r="B60" s="17"/>
      <c r="L60" s="17"/>
    </row>
    <row r="61" spans="1:31" s="2" customFormat="1" ht="12.45" x14ac:dyDescent="0.25">
      <c r="A61" s="29"/>
      <c r="B61" s="30"/>
      <c r="C61" s="29"/>
      <c r="D61" s="42" t="s">
        <v>50</v>
      </c>
      <c r="E61" s="32"/>
      <c r="F61" s="106" t="s">
        <v>51</v>
      </c>
      <c r="G61" s="42" t="s">
        <v>50</v>
      </c>
      <c r="H61" s="32"/>
      <c r="I61" s="32"/>
      <c r="J61" s="107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5">
      <c r="B62" s="17"/>
      <c r="L62" s="17"/>
    </row>
    <row r="63" spans="1:31" x14ac:dyDescent="0.25">
      <c r="B63" s="17"/>
      <c r="L63" s="17"/>
    </row>
    <row r="64" spans="1:31" x14ac:dyDescent="0.25">
      <c r="B64" s="17"/>
      <c r="L64" s="17"/>
    </row>
    <row r="65" spans="1:31" s="2" customFormat="1" ht="12.45" x14ac:dyDescent="0.2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5">
      <c r="B66" s="17"/>
      <c r="L66" s="17"/>
    </row>
    <row r="67" spans="1:31" x14ac:dyDescent="0.25">
      <c r="B67" s="17"/>
      <c r="L67" s="17"/>
    </row>
    <row r="68" spans="1:31" x14ac:dyDescent="0.25">
      <c r="B68" s="17"/>
      <c r="L68" s="17"/>
    </row>
    <row r="69" spans="1:31" x14ac:dyDescent="0.25">
      <c r="B69" s="17"/>
      <c r="L69" s="17"/>
    </row>
    <row r="70" spans="1:31" x14ac:dyDescent="0.25">
      <c r="B70" s="17"/>
      <c r="L70" s="17"/>
    </row>
    <row r="71" spans="1:31" x14ac:dyDescent="0.25">
      <c r="B71" s="17"/>
      <c r="L71" s="17"/>
    </row>
    <row r="72" spans="1:31" x14ac:dyDescent="0.25">
      <c r="B72" s="17"/>
      <c r="L72" s="17"/>
    </row>
    <row r="73" spans="1:31" x14ac:dyDescent="0.25">
      <c r="B73" s="17"/>
      <c r="L73" s="17"/>
    </row>
    <row r="74" spans="1:31" x14ac:dyDescent="0.25">
      <c r="B74" s="17"/>
      <c r="L74" s="17"/>
    </row>
    <row r="75" spans="1:31" x14ac:dyDescent="0.25">
      <c r="B75" s="17"/>
      <c r="L75" s="17"/>
    </row>
    <row r="76" spans="1:31" s="2" customFormat="1" ht="12.45" x14ac:dyDescent="0.25">
      <c r="A76" s="29"/>
      <c r="B76" s="30"/>
      <c r="C76" s="29"/>
      <c r="D76" s="42" t="s">
        <v>50</v>
      </c>
      <c r="E76" s="32"/>
      <c r="F76" s="106" t="s">
        <v>51</v>
      </c>
      <c r="G76" s="42" t="s">
        <v>50</v>
      </c>
      <c r="H76" s="32"/>
      <c r="I76" s="32"/>
      <c r="J76" s="107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" customHeight="1" x14ac:dyDescent="0.25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7" customHeight="1" x14ac:dyDescent="0.25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5" customHeight="1" x14ac:dyDescent="0.25">
      <c r="A82" s="29"/>
      <c r="B82" s="30"/>
      <c r="C82" s="18" t="s">
        <v>108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7" customHeight="1" x14ac:dyDescent="0.25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5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5">
      <c r="A85" s="29"/>
      <c r="B85" s="30"/>
      <c r="C85" s="29"/>
      <c r="D85" s="29"/>
      <c r="E85" s="228" t="str">
        <f>E7</f>
        <v>Areál na spracovanie biologickeho odpadu</v>
      </c>
      <c r="F85" s="229"/>
      <c r="G85" s="229"/>
      <c r="H85" s="22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5">
      <c r="A86" s="29"/>
      <c r="B86" s="30"/>
      <c r="C86" s="24" t="s">
        <v>104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5">
      <c r="A87" s="29"/>
      <c r="B87" s="30"/>
      <c r="C87" s="29"/>
      <c r="D87" s="29"/>
      <c r="E87" s="217" t="str">
        <f>E9</f>
        <v>06 - SO 06 Žumpa 40m3</v>
      </c>
      <c r="F87" s="230"/>
      <c r="G87" s="230"/>
      <c r="H87" s="23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7" customHeight="1" x14ac:dyDescent="0.25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5">
      <c r="A89" s="29"/>
      <c r="B89" s="30"/>
      <c r="C89" s="24" t="s">
        <v>18</v>
      </c>
      <c r="D89" s="29"/>
      <c r="E89" s="29"/>
      <c r="F89" s="22" t="str">
        <f>F12</f>
        <v xml:space="preserve">Nový Ruskov </v>
      </c>
      <c r="G89" s="29"/>
      <c r="H89" s="29"/>
      <c r="I89" s="24" t="s">
        <v>20</v>
      </c>
      <c r="J89" s="52" t="str">
        <f>IF(J12="","",J12)</f>
        <v>25. 11. 2019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7" customHeight="1" x14ac:dyDescent="0.25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5" customHeight="1" x14ac:dyDescent="0.25">
      <c r="A91" s="29"/>
      <c r="B91" s="30"/>
      <c r="C91" s="24" t="s">
        <v>22</v>
      </c>
      <c r="D91" s="29"/>
      <c r="E91" s="29"/>
      <c r="F91" s="22" t="str">
        <f>E15</f>
        <v xml:space="preserve">WASTER, s.r.o.  Nový Ruskov </v>
      </c>
      <c r="G91" s="29"/>
      <c r="H91" s="29"/>
      <c r="I91" s="24" t="s">
        <v>29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5" customHeight="1" x14ac:dyDescent="0.25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4" customHeight="1" x14ac:dyDescent="0.25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5">
      <c r="A94" s="29"/>
      <c r="B94" s="30"/>
      <c r="C94" s="108" t="s">
        <v>109</v>
      </c>
      <c r="D94" s="100"/>
      <c r="E94" s="100"/>
      <c r="F94" s="100"/>
      <c r="G94" s="100"/>
      <c r="H94" s="100"/>
      <c r="I94" s="100"/>
      <c r="J94" s="109" t="s">
        <v>110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4" customHeight="1" x14ac:dyDescent="0.25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5" customHeight="1" x14ac:dyDescent="0.25">
      <c r="A96" s="29"/>
      <c r="B96" s="30"/>
      <c r="C96" s="110" t="s">
        <v>111</v>
      </c>
      <c r="D96" s="29"/>
      <c r="E96" s="29"/>
      <c r="F96" s="29"/>
      <c r="G96" s="29"/>
      <c r="H96" s="29"/>
      <c r="I96" s="29"/>
      <c r="J96" s="68">
        <f>J136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112</v>
      </c>
    </row>
    <row r="97" spans="1:65" s="9" customFormat="1" ht="25" customHeight="1" x14ac:dyDescent="0.25">
      <c r="B97" s="111"/>
      <c r="D97" s="112" t="s">
        <v>113</v>
      </c>
      <c r="E97" s="113"/>
      <c r="F97" s="113"/>
      <c r="G97" s="113"/>
      <c r="H97" s="113"/>
      <c r="I97" s="113"/>
      <c r="J97" s="114">
        <f>J137</f>
        <v>0</v>
      </c>
      <c r="L97" s="111"/>
    </row>
    <row r="98" spans="1:65" s="10" customFormat="1" ht="19.95" customHeight="1" x14ac:dyDescent="0.25">
      <c r="B98" s="115"/>
      <c r="D98" s="116" t="s">
        <v>114</v>
      </c>
      <c r="E98" s="117"/>
      <c r="F98" s="117"/>
      <c r="G98" s="117"/>
      <c r="H98" s="117"/>
      <c r="I98" s="117"/>
      <c r="J98" s="118">
        <f>J138</f>
        <v>0</v>
      </c>
      <c r="L98" s="115"/>
    </row>
    <row r="99" spans="1:65" s="10" customFormat="1" ht="19.95" customHeight="1" x14ac:dyDescent="0.25">
      <c r="B99" s="115"/>
      <c r="D99" s="116" t="s">
        <v>117</v>
      </c>
      <c r="E99" s="117"/>
      <c r="F99" s="117"/>
      <c r="G99" s="117"/>
      <c r="H99" s="117"/>
      <c r="I99" s="117"/>
      <c r="J99" s="118">
        <f>J149</f>
        <v>0</v>
      </c>
      <c r="L99" s="115"/>
    </row>
    <row r="100" spans="1:65" s="10" customFormat="1" ht="19.95" customHeight="1" x14ac:dyDescent="0.25">
      <c r="B100" s="115"/>
      <c r="D100" s="116" t="s">
        <v>118</v>
      </c>
      <c r="E100" s="117"/>
      <c r="F100" s="117"/>
      <c r="G100" s="117"/>
      <c r="H100" s="117"/>
      <c r="I100" s="117"/>
      <c r="J100" s="118">
        <f>J152</f>
        <v>0</v>
      </c>
      <c r="L100" s="115"/>
    </row>
    <row r="101" spans="1:65" s="10" customFormat="1" ht="19.95" customHeight="1" x14ac:dyDescent="0.25">
      <c r="B101" s="115"/>
      <c r="D101" s="116" t="s">
        <v>439</v>
      </c>
      <c r="E101" s="117"/>
      <c r="F101" s="117"/>
      <c r="G101" s="117"/>
      <c r="H101" s="117"/>
      <c r="I101" s="117"/>
      <c r="J101" s="118">
        <f>J154</f>
        <v>0</v>
      </c>
      <c r="L101" s="115"/>
    </row>
    <row r="102" spans="1:65" s="10" customFormat="1" ht="19.95" customHeight="1" x14ac:dyDescent="0.25">
      <c r="B102" s="115"/>
      <c r="D102" s="116" t="s">
        <v>120</v>
      </c>
      <c r="E102" s="117"/>
      <c r="F102" s="117"/>
      <c r="G102" s="117"/>
      <c r="H102" s="117"/>
      <c r="I102" s="117"/>
      <c r="J102" s="118">
        <f>J160</f>
        <v>0</v>
      </c>
      <c r="L102" s="115"/>
    </row>
    <row r="103" spans="1:65" s="9" customFormat="1" ht="25" customHeight="1" x14ac:dyDescent="0.25">
      <c r="B103" s="111"/>
      <c r="D103" s="112" t="s">
        <v>121</v>
      </c>
      <c r="E103" s="113"/>
      <c r="F103" s="113"/>
      <c r="G103" s="113"/>
      <c r="H103" s="113"/>
      <c r="I103" s="113"/>
      <c r="J103" s="114">
        <f>J162</f>
        <v>0</v>
      </c>
      <c r="L103" s="111"/>
    </row>
    <row r="104" spans="1:65" s="10" customFormat="1" ht="19.95" customHeight="1" x14ac:dyDescent="0.25">
      <c r="B104" s="115"/>
      <c r="D104" s="116" t="s">
        <v>122</v>
      </c>
      <c r="E104" s="117"/>
      <c r="F104" s="117"/>
      <c r="G104" s="117"/>
      <c r="H104" s="117"/>
      <c r="I104" s="117"/>
      <c r="J104" s="118">
        <f>J163</f>
        <v>0</v>
      </c>
      <c r="L104" s="115"/>
    </row>
    <row r="105" spans="1:65" s="9" customFormat="1" ht="25" customHeight="1" x14ac:dyDescent="0.25">
      <c r="B105" s="111"/>
      <c r="D105" s="112" t="s">
        <v>125</v>
      </c>
      <c r="E105" s="113"/>
      <c r="F105" s="113"/>
      <c r="G105" s="113"/>
      <c r="H105" s="113"/>
      <c r="I105" s="113"/>
      <c r="J105" s="114">
        <f>J169</f>
        <v>0</v>
      </c>
      <c r="L105" s="111"/>
    </row>
    <row r="106" spans="1:65" s="10" customFormat="1" ht="19.95" customHeight="1" x14ac:dyDescent="0.25">
      <c r="B106" s="115"/>
      <c r="D106" s="116" t="s">
        <v>1270</v>
      </c>
      <c r="E106" s="117"/>
      <c r="F106" s="117"/>
      <c r="G106" s="117"/>
      <c r="H106" s="117"/>
      <c r="I106" s="117"/>
      <c r="J106" s="118">
        <f>J170</f>
        <v>0</v>
      </c>
      <c r="L106" s="115"/>
    </row>
    <row r="107" spans="1:65" s="2" customFormat="1" ht="21.75" customHeight="1" x14ac:dyDescent="0.25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7" customHeight="1" x14ac:dyDescent="0.25">
      <c r="A108" s="29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65" s="2" customFormat="1" ht="29.25" customHeight="1" x14ac:dyDescent="0.25">
      <c r="A109" s="29"/>
      <c r="B109" s="30"/>
      <c r="C109" s="110" t="s">
        <v>128</v>
      </c>
      <c r="D109" s="29"/>
      <c r="E109" s="29"/>
      <c r="F109" s="29"/>
      <c r="G109" s="29"/>
      <c r="H109" s="29"/>
      <c r="I109" s="29"/>
      <c r="J109" s="119">
        <f>ROUND(J110 + J111 + J112 + J113 + J114 + J115,2)</f>
        <v>0</v>
      </c>
      <c r="K109" s="29"/>
      <c r="L109" s="39"/>
      <c r="N109" s="120" t="s">
        <v>39</v>
      </c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18" customHeight="1" x14ac:dyDescent="0.25">
      <c r="A110" s="29"/>
      <c r="B110" s="121"/>
      <c r="C110" s="122"/>
      <c r="D110" s="226" t="s">
        <v>129</v>
      </c>
      <c r="E110" s="227"/>
      <c r="F110" s="227"/>
      <c r="G110" s="122"/>
      <c r="H110" s="122"/>
      <c r="I110" s="122"/>
      <c r="J110" s="124">
        <v>0</v>
      </c>
      <c r="K110" s="122"/>
      <c r="L110" s="125"/>
      <c r="M110" s="126"/>
      <c r="N110" s="127" t="s">
        <v>41</v>
      </c>
      <c r="O110" s="126"/>
      <c r="P110" s="126"/>
      <c r="Q110" s="126"/>
      <c r="R110" s="126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8" t="s">
        <v>130</v>
      </c>
      <c r="AZ110" s="126"/>
      <c r="BA110" s="126"/>
      <c r="BB110" s="126"/>
      <c r="BC110" s="126"/>
      <c r="BD110" s="126"/>
      <c r="BE110" s="129">
        <f t="shared" ref="BE110:BE115" si="0">IF(N110="základná",J110,0)</f>
        <v>0</v>
      </c>
      <c r="BF110" s="129">
        <f t="shared" ref="BF110:BF115" si="1">IF(N110="znížená",J110,0)</f>
        <v>0</v>
      </c>
      <c r="BG110" s="129">
        <f t="shared" ref="BG110:BG115" si="2">IF(N110="zákl. prenesená",J110,0)</f>
        <v>0</v>
      </c>
      <c r="BH110" s="129">
        <f t="shared" ref="BH110:BH115" si="3">IF(N110="zníž. prenesená",J110,0)</f>
        <v>0</v>
      </c>
      <c r="BI110" s="129">
        <f t="shared" ref="BI110:BI115" si="4">IF(N110="nulová",J110,0)</f>
        <v>0</v>
      </c>
      <c r="BJ110" s="128" t="s">
        <v>131</v>
      </c>
      <c r="BK110" s="126"/>
      <c r="BL110" s="126"/>
      <c r="BM110" s="126"/>
    </row>
    <row r="111" spans="1:65" s="2" customFormat="1" ht="18" customHeight="1" x14ac:dyDescent="0.25">
      <c r="A111" s="29"/>
      <c r="B111" s="121"/>
      <c r="C111" s="122"/>
      <c r="D111" s="226" t="s">
        <v>132</v>
      </c>
      <c r="E111" s="227"/>
      <c r="F111" s="227"/>
      <c r="G111" s="122"/>
      <c r="H111" s="122"/>
      <c r="I111" s="122"/>
      <c r="J111" s="124">
        <v>0</v>
      </c>
      <c r="K111" s="122"/>
      <c r="L111" s="125"/>
      <c r="M111" s="126"/>
      <c r="N111" s="127" t="s">
        <v>41</v>
      </c>
      <c r="O111" s="126"/>
      <c r="P111" s="126"/>
      <c r="Q111" s="126"/>
      <c r="R111" s="126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8" t="s">
        <v>130</v>
      </c>
      <c r="AZ111" s="126"/>
      <c r="BA111" s="126"/>
      <c r="BB111" s="126"/>
      <c r="BC111" s="126"/>
      <c r="BD111" s="126"/>
      <c r="BE111" s="129">
        <f t="shared" si="0"/>
        <v>0</v>
      </c>
      <c r="BF111" s="129">
        <f t="shared" si="1"/>
        <v>0</v>
      </c>
      <c r="BG111" s="129">
        <f t="shared" si="2"/>
        <v>0</v>
      </c>
      <c r="BH111" s="129">
        <f t="shared" si="3"/>
        <v>0</v>
      </c>
      <c r="BI111" s="129">
        <f t="shared" si="4"/>
        <v>0</v>
      </c>
      <c r="BJ111" s="128" t="s">
        <v>131</v>
      </c>
      <c r="BK111" s="126"/>
      <c r="BL111" s="126"/>
      <c r="BM111" s="126"/>
    </row>
    <row r="112" spans="1:65" s="2" customFormat="1" ht="18" customHeight="1" x14ac:dyDescent="0.25">
      <c r="A112" s="29"/>
      <c r="B112" s="121"/>
      <c r="C112" s="122"/>
      <c r="D112" s="226" t="s">
        <v>133</v>
      </c>
      <c r="E112" s="227"/>
      <c r="F112" s="227"/>
      <c r="G112" s="122"/>
      <c r="H112" s="122"/>
      <c r="I112" s="122"/>
      <c r="J112" s="124">
        <v>0</v>
      </c>
      <c r="K112" s="122"/>
      <c r="L112" s="125"/>
      <c r="M112" s="126"/>
      <c r="N112" s="127" t="s">
        <v>41</v>
      </c>
      <c r="O112" s="126"/>
      <c r="P112" s="126"/>
      <c r="Q112" s="126"/>
      <c r="R112" s="126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8" t="s">
        <v>130</v>
      </c>
      <c r="AZ112" s="126"/>
      <c r="BA112" s="126"/>
      <c r="BB112" s="126"/>
      <c r="BC112" s="126"/>
      <c r="BD112" s="126"/>
      <c r="BE112" s="129">
        <f t="shared" si="0"/>
        <v>0</v>
      </c>
      <c r="BF112" s="129">
        <f t="shared" si="1"/>
        <v>0</v>
      </c>
      <c r="BG112" s="129">
        <f t="shared" si="2"/>
        <v>0</v>
      </c>
      <c r="BH112" s="129">
        <f t="shared" si="3"/>
        <v>0</v>
      </c>
      <c r="BI112" s="129">
        <f t="shared" si="4"/>
        <v>0</v>
      </c>
      <c r="BJ112" s="128" t="s">
        <v>131</v>
      </c>
      <c r="BK112" s="126"/>
      <c r="BL112" s="126"/>
      <c r="BM112" s="126"/>
    </row>
    <row r="113" spans="1:65" s="2" customFormat="1" ht="18" customHeight="1" x14ac:dyDescent="0.25">
      <c r="A113" s="29"/>
      <c r="B113" s="121"/>
      <c r="C113" s="122"/>
      <c r="D113" s="226" t="s">
        <v>134</v>
      </c>
      <c r="E113" s="227"/>
      <c r="F113" s="227"/>
      <c r="G113" s="122"/>
      <c r="H113" s="122"/>
      <c r="I113" s="122"/>
      <c r="J113" s="124">
        <v>0</v>
      </c>
      <c r="K113" s="122"/>
      <c r="L113" s="125"/>
      <c r="M113" s="126"/>
      <c r="N113" s="127" t="s">
        <v>41</v>
      </c>
      <c r="O113" s="126"/>
      <c r="P113" s="126"/>
      <c r="Q113" s="126"/>
      <c r="R113" s="126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8" t="s">
        <v>130</v>
      </c>
      <c r="AZ113" s="126"/>
      <c r="BA113" s="126"/>
      <c r="BB113" s="126"/>
      <c r="BC113" s="126"/>
      <c r="BD113" s="126"/>
      <c r="BE113" s="129">
        <f t="shared" si="0"/>
        <v>0</v>
      </c>
      <c r="BF113" s="129">
        <f t="shared" si="1"/>
        <v>0</v>
      </c>
      <c r="BG113" s="129">
        <f t="shared" si="2"/>
        <v>0</v>
      </c>
      <c r="BH113" s="129">
        <f t="shared" si="3"/>
        <v>0</v>
      </c>
      <c r="BI113" s="129">
        <f t="shared" si="4"/>
        <v>0</v>
      </c>
      <c r="BJ113" s="128" t="s">
        <v>131</v>
      </c>
      <c r="BK113" s="126"/>
      <c r="BL113" s="126"/>
      <c r="BM113" s="126"/>
    </row>
    <row r="114" spans="1:65" s="2" customFormat="1" ht="18" customHeight="1" x14ac:dyDescent="0.25">
      <c r="A114" s="29"/>
      <c r="B114" s="121"/>
      <c r="C114" s="122"/>
      <c r="D114" s="226" t="s">
        <v>135</v>
      </c>
      <c r="E114" s="227"/>
      <c r="F114" s="227"/>
      <c r="G114" s="122"/>
      <c r="H114" s="122"/>
      <c r="I114" s="122"/>
      <c r="J114" s="124">
        <v>0</v>
      </c>
      <c r="K114" s="122"/>
      <c r="L114" s="125"/>
      <c r="M114" s="126"/>
      <c r="N114" s="127" t="s">
        <v>41</v>
      </c>
      <c r="O114" s="126"/>
      <c r="P114" s="126"/>
      <c r="Q114" s="126"/>
      <c r="R114" s="126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8" t="s">
        <v>130</v>
      </c>
      <c r="AZ114" s="126"/>
      <c r="BA114" s="126"/>
      <c r="BB114" s="126"/>
      <c r="BC114" s="126"/>
      <c r="BD114" s="126"/>
      <c r="BE114" s="129">
        <f t="shared" si="0"/>
        <v>0</v>
      </c>
      <c r="BF114" s="129">
        <f t="shared" si="1"/>
        <v>0</v>
      </c>
      <c r="BG114" s="129">
        <f t="shared" si="2"/>
        <v>0</v>
      </c>
      <c r="BH114" s="129">
        <f t="shared" si="3"/>
        <v>0</v>
      </c>
      <c r="BI114" s="129">
        <f t="shared" si="4"/>
        <v>0</v>
      </c>
      <c r="BJ114" s="128" t="s">
        <v>131</v>
      </c>
      <c r="BK114" s="126"/>
      <c r="BL114" s="126"/>
      <c r="BM114" s="126"/>
    </row>
    <row r="115" spans="1:65" s="2" customFormat="1" ht="18" customHeight="1" x14ac:dyDescent="0.25">
      <c r="A115" s="29"/>
      <c r="B115" s="121"/>
      <c r="C115" s="122"/>
      <c r="D115" s="123" t="s">
        <v>136</v>
      </c>
      <c r="E115" s="122"/>
      <c r="F115" s="122"/>
      <c r="G115" s="122"/>
      <c r="H115" s="122"/>
      <c r="I115" s="122"/>
      <c r="J115" s="124">
        <f>ROUND(J30*T115,2)</f>
        <v>0</v>
      </c>
      <c r="K115" s="122"/>
      <c r="L115" s="125"/>
      <c r="M115" s="126"/>
      <c r="N115" s="127" t="s">
        <v>41</v>
      </c>
      <c r="O115" s="126"/>
      <c r="P115" s="126"/>
      <c r="Q115" s="126"/>
      <c r="R115" s="126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8" t="s">
        <v>137</v>
      </c>
      <c r="AZ115" s="126"/>
      <c r="BA115" s="126"/>
      <c r="BB115" s="126"/>
      <c r="BC115" s="126"/>
      <c r="BD115" s="126"/>
      <c r="BE115" s="129">
        <f t="shared" si="0"/>
        <v>0</v>
      </c>
      <c r="BF115" s="129">
        <f t="shared" si="1"/>
        <v>0</v>
      </c>
      <c r="BG115" s="129">
        <f t="shared" si="2"/>
        <v>0</v>
      </c>
      <c r="BH115" s="129">
        <f t="shared" si="3"/>
        <v>0</v>
      </c>
      <c r="BI115" s="129">
        <f t="shared" si="4"/>
        <v>0</v>
      </c>
      <c r="BJ115" s="128" t="s">
        <v>131</v>
      </c>
      <c r="BK115" s="126"/>
      <c r="BL115" s="126"/>
      <c r="BM115" s="126"/>
    </row>
    <row r="116" spans="1:65" s="2" customFormat="1" x14ac:dyDescent="0.25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29.25" customHeight="1" x14ac:dyDescent="0.25">
      <c r="A117" s="29"/>
      <c r="B117" s="30"/>
      <c r="C117" s="130" t="s">
        <v>138</v>
      </c>
      <c r="D117" s="100"/>
      <c r="E117" s="100"/>
      <c r="F117" s="100"/>
      <c r="G117" s="100"/>
      <c r="H117" s="100"/>
      <c r="I117" s="100"/>
      <c r="J117" s="131">
        <f>ROUND(J96+J109,2)</f>
        <v>0</v>
      </c>
      <c r="K117" s="100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7" customHeight="1" x14ac:dyDescent="0.25">
      <c r="A118" s="29"/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22" spans="1:65" s="2" customFormat="1" ht="7" customHeight="1" x14ac:dyDescent="0.25">
      <c r="A122" s="29"/>
      <c r="B122" s="46"/>
      <c r="C122" s="47"/>
      <c r="D122" s="47"/>
      <c r="E122" s="47"/>
      <c r="F122" s="47"/>
      <c r="G122" s="47"/>
      <c r="H122" s="47"/>
      <c r="I122" s="47"/>
      <c r="J122" s="47"/>
      <c r="K122" s="47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25" customHeight="1" x14ac:dyDescent="0.25">
      <c r="A123" s="29"/>
      <c r="B123" s="30"/>
      <c r="C123" s="18" t="s">
        <v>139</v>
      </c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7" customHeight="1" x14ac:dyDescent="0.25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2" customHeight="1" x14ac:dyDescent="0.25">
      <c r="A125" s="29"/>
      <c r="B125" s="30"/>
      <c r="C125" s="24" t="s">
        <v>14</v>
      </c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6.5" customHeight="1" x14ac:dyDescent="0.25">
      <c r="A126" s="29"/>
      <c r="B126" s="30"/>
      <c r="C126" s="29"/>
      <c r="D126" s="29"/>
      <c r="E126" s="228" t="str">
        <f>E7</f>
        <v>Areál na spracovanie biologickeho odpadu</v>
      </c>
      <c r="F126" s="229"/>
      <c r="G126" s="229"/>
      <c r="H126" s="2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2" customHeight="1" x14ac:dyDescent="0.25">
      <c r="A127" s="29"/>
      <c r="B127" s="30"/>
      <c r="C127" s="24" t="s">
        <v>104</v>
      </c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16.5" customHeight="1" x14ac:dyDescent="0.25">
      <c r="A128" s="29"/>
      <c r="B128" s="30"/>
      <c r="C128" s="29"/>
      <c r="D128" s="29"/>
      <c r="E128" s="217" t="str">
        <f>E9</f>
        <v>06 - SO 06 Žumpa 40m3</v>
      </c>
      <c r="F128" s="230"/>
      <c r="G128" s="230"/>
      <c r="H128" s="230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7" customHeight="1" x14ac:dyDescent="0.25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 x14ac:dyDescent="0.25">
      <c r="A130" s="29"/>
      <c r="B130" s="30"/>
      <c r="C130" s="24" t="s">
        <v>18</v>
      </c>
      <c r="D130" s="29"/>
      <c r="E130" s="29"/>
      <c r="F130" s="22" t="str">
        <f>F12</f>
        <v xml:space="preserve">Nový Ruskov </v>
      </c>
      <c r="G130" s="29"/>
      <c r="H130" s="29"/>
      <c r="I130" s="24" t="s">
        <v>20</v>
      </c>
      <c r="J130" s="52" t="str">
        <f>IF(J12="","",J12)</f>
        <v>25. 11. 2019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7" customHeight="1" x14ac:dyDescent="0.25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5" customHeight="1" x14ac:dyDescent="0.25">
      <c r="A132" s="29"/>
      <c r="B132" s="30"/>
      <c r="C132" s="24" t="s">
        <v>22</v>
      </c>
      <c r="D132" s="29"/>
      <c r="E132" s="29"/>
      <c r="F132" s="22" t="str">
        <f>E15</f>
        <v xml:space="preserve">WASTER, s.r.o.  Nový Ruskov </v>
      </c>
      <c r="G132" s="29"/>
      <c r="H132" s="29"/>
      <c r="I132" s="24" t="s">
        <v>29</v>
      </c>
      <c r="J132" s="27" t="str">
        <f>E21</f>
        <v xml:space="preserve"> </v>
      </c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25" customHeight="1" x14ac:dyDescent="0.25">
      <c r="A133" s="29"/>
      <c r="B133" s="30"/>
      <c r="C133" s="24" t="s">
        <v>27</v>
      </c>
      <c r="D133" s="29"/>
      <c r="E133" s="29"/>
      <c r="F133" s="22" t="str">
        <f>IF(E18="","",E18)</f>
        <v>Vyplň údaj</v>
      </c>
      <c r="G133" s="29"/>
      <c r="H133" s="29"/>
      <c r="I133" s="24" t="s">
        <v>33</v>
      </c>
      <c r="J133" s="27" t="str">
        <f>E24</f>
        <v xml:space="preserve"> </v>
      </c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0.4" customHeight="1" x14ac:dyDescent="0.25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11" customFormat="1" ht="29.25" customHeight="1" x14ac:dyDescent="0.25">
      <c r="A135" s="132"/>
      <c r="B135" s="133"/>
      <c r="C135" s="134" t="s">
        <v>140</v>
      </c>
      <c r="D135" s="135" t="s">
        <v>60</v>
      </c>
      <c r="E135" s="135" t="s">
        <v>56</v>
      </c>
      <c r="F135" s="135" t="s">
        <v>57</v>
      </c>
      <c r="G135" s="135" t="s">
        <v>141</v>
      </c>
      <c r="H135" s="135" t="s">
        <v>142</v>
      </c>
      <c r="I135" s="135" t="s">
        <v>143</v>
      </c>
      <c r="J135" s="136" t="s">
        <v>110</v>
      </c>
      <c r="K135" s="137" t="s">
        <v>144</v>
      </c>
      <c r="L135" s="138"/>
      <c r="M135" s="59" t="s">
        <v>1</v>
      </c>
      <c r="N135" s="60" t="s">
        <v>39</v>
      </c>
      <c r="O135" s="60" t="s">
        <v>145</v>
      </c>
      <c r="P135" s="60" t="s">
        <v>146</v>
      </c>
      <c r="Q135" s="60" t="s">
        <v>147</v>
      </c>
      <c r="R135" s="60" t="s">
        <v>148</v>
      </c>
      <c r="S135" s="60" t="s">
        <v>149</v>
      </c>
      <c r="T135" s="61" t="s">
        <v>150</v>
      </c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</row>
    <row r="136" spans="1:65" s="2" customFormat="1" ht="22.95" customHeight="1" x14ac:dyDescent="0.4">
      <c r="A136" s="29"/>
      <c r="B136" s="30"/>
      <c r="C136" s="66" t="s">
        <v>106</v>
      </c>
      <c r="D136" s="29"/>
      <c r="E136" s="29"/>
      <c r="F136" s="29"/>
      <c r="G136" s="29"/>
      <c r="H136" s="29"/>
      <c r="I136" s="29"/>
      <c r="J136" s="139">
        <f>BK136</f>
        <v>0</v>
      </c>
      <c r="K136" s="29"/>
      <c r="L136" s="30"/>
      <c r="M136" s="62"/>
      <c r="N136" s="53"/>
      <c r="O136" s="63"/>
      <c r="P136" s="140">
        <f>P137+P162+P169</f>
        <v>0</v>
      </c>
      <c r="Q136" s="63"/>
      <c r="R136" s="140">
        <f>R137+R162+R169</f>
        <v>238.64369914</v>
      </c>
      <c r="S136" s="63"/>
      <c r="T136" s="141">
        <f>T137+T162+T169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4" t="s">
        <v>74</v>
      </c>
      <c r="AU136" s="14" t="s">
        <v>112</v>
      </c>
      <c r="BK136" s="142">
        <f>BK137+BK162+BK169</f>
        <v>0</v>
      </c>
    </row>
    <row r="137" spans="1:65" s="12" customFormat="1" ht="25.95" customHeight="1" x14ac:dyDescent="0.35">
      <c r="B137" s="143"/>
      <c r="D137" s="144" t="s">
        <v>74</v>
      </c>
      <c r="E137" s="145" t="s">
        <v>151</v>
      </c>
      <c r="F137" s="145" t="s">
        <v>152</v>
      </c>
      <c r="I137" s="146"/>
      <c r="J137" s="147">
        <f>BK137</f>
        <v>0</v>
      </c>
      <c r="L137" s="143"/>
      <c r="M137" s="148"/>
      <c r="N137" s="149"/>
      <c r="O137" s="149"/>
      <c r="P137" s="150">
        <f>P138+P149+P152+P154+P160</f>
        <v>0</v>
      </c>
      <c r="Q137" s="149"/>
      <c r="R137" s="150">
        <f>R138+R149+R152+R154+R160</f>
        <v>196.56911514000001</v>
      </c>
      <c r="S137" s="149"/>
      <c r="T137" s="151">
        <f>T138+T149+T152+T154+T160</f>
        <v>0</v>
      </c>
      <c r="AR137" s="144" t="s">
        <v>83</v>
      </c>
      <c r="AT137" s="152" t="s">
        <v>74</v>
      </c>
      <c r="AU137" s="152" t="s">
        <v>75</v>
      </c>
      <c r="AY137" s="144" t="s">
        <v>153</v>
      </c>
      <c r="BK137" s="153">
        <f>BK138+BK149+BK152+BK154+BK160</f>
        <v>0</v>
      </c>
    </row>
    <row r="138" spans="1:65" s="12" customFormat="1" ht="22.95" customHeight="1" x14ac:dyDescent="0.3">
      <c r="B138" s="143"/>
      <c r="D138" s="144" t="s">
        <v>74</v>
      </c>
      <c r="E138" s="154" t="s">
        <v>83</v>
      </c>
      <c r="F138" s="154" t="s">
        <v>154</v>
      </c>
      <c r="I138" s="146"/>
      <c r="J138" s="155">
        <f>BK138</f>
        <v>0</v>
      </c>
      <c r="L138" s="143"/>
      <c r="M138" s="148"/>
      <c r="N138" s="149"/>
      <c r="O138" s="149"/>
      <c r="P138" s="150">
        <f>SUM(P139:P148)</f>
        <v>0</v>
      </c>
      <c r="Q138" s="149"/>
      <c r="R138" s="150">
        <f>SUM(R139:R148)</f>
        <v>159.58428000000001</v>
      </c>
      <c r="S138" s="149"/>
      <c r="T138" s="151">
        <f>SUM(T139:T148)</f>
        <v>0</v>
      </c>
      <c r="AR138" s="144" t="s">
        <v>83</v>
      </c>
      <c r="AT138" s="152" t="s">
        <v>74</v>
      </c>
      <c r="AU138" s="152" t="s">
        <v>83</v>
      </c>
      <c r="AY138" s="144" t="s">
        <v>153</v>
      </c>
      <c r="BK138" s="153">
        <f>SUM(BK139:BK148)</f>
        <v>0</v>
      </c>
    </row>
    <row r="139" spans="1:65" s="2" customFormat="1" ht="21.75" customHeight="1" x14ac:dyDescent="0.25">
      <c r="A139" s="29"/>
      <c r="B139" s="121"/>
      <c r="C139" s="156" t="s">
        <v>83</v>
      </c>
      <c r="D139" s="156" t="s">
        <v>155</v>
      </c>
      <c r="E139" s="157"/>
      <c r="F139" s="158" t="s">
        <v>1271</v>
      </c>
      <c r="G139" s="159" t="s">
        <v>157</v>
      </c>
      <c r="H139" s="160">
        <v>124.95</v>
      </c>
      <c r="I139" s="161"/>
      <c r="J139" s="160">
        <f t="shared" ref="J139:J148" si="5">ROUND(I139*H139,3)</f>
        <v>0</v>
      </c>
      <c r="K139" s="162"/>
      <c r="L139" s="30"/>
      <c r="M139" s="163" t="s">
        <v>1</v>
      </c>
      <c r="N139" s="164" t="s">
        <v>41</v>
      </c>
      <c r="O139" s="55"/>
      <c r="P139" s="165">
        <f t="shared" ref="P139:P148" si="6">O139*H139</f>
        <v>0</v>
      </c>
      <c r="Q139" s="165">
        <v>0</v>
      </c>
      <c r="R139" s="165">
        <f t="shared" ref="R139:R148" si="7">Q139*H139</f>
        <v>0</v>
      </c>
      <c r="S139" s="165">
        <v>0</v>
      </c>
      <c r="T139" s="166">
        <f t="shared" ref="T139:T148" si="8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7" t="s">
        <v>158</v>
      </c>
      <c r="AT139" s="167" t="s">
        <v>155</v>
      </c>
      <c r="AU139" s="167" t="s">
        <v>131</v>
      </c>
      <c r="AY139" s="14" t="s">
        <v>153</v>
      </c>
      <c r="BE139" s="168">
        <f t="shared" ref="BE139:BE148" si="9">IF(N139="základná",J139,0)</f>
        <v>0</v>
      </c>
      <c r="BF139" s="168">
        <f t="shared" ref="BF139:BF148" si="10">IF(N139="znížená",J139,0)</f>
        <v>0</v>
      </c>
      <c r="BG139" s="168">
        <f t="shared" ref="BG139:BG148" si="11">IF(N139="zákl. prenesená",J139,0)</f>
        <v>0</v>
      </c>
      <c r="BH139" s="168">
        <f t="shared" ref="BH139:BH148" si="12">IF(N139="zníž. prenesená",J139,0)</f>
        <v>0</v>
      </c>
      <c r="BI139" s="168">
        <f t="shared" ref="BI139:BI148" si="13">IF(N139="nulová",J139,0)</f>
        <v>0</v>
      </c>
      <c r="BJ139" s="14" t="s">
        <v>131</v>
      </c>
      <c r="BK139" s="169">
        <f t="shared" ref="BK139:BK148" si="14">ROUND(I139*H139,3)</f>
        <v>0</v>
      </c>
      <c r="BL139" s="14" t="s">
        <v>158</v>
      </c>
      <c r="BM139" s="167" t="s">
        <v>1272</v>
      </c>
    </row>
    <row r="140" spans="1:65" s="2" customFormat="1" ht="21.75" customHeight="1" x14ac:dyDescent="0.25">
      <c r="A140" s="29"/>
      <c r="B140" s="121"/>
      <c r="C140" s="156" t="s">
        <v>131</v>
      </c>
      <c r="D140" s="156" t="s">
        <v>155</v>
      </c>
      <c r="E140" s="157"/>
      <c r="F140" s="158" t="s">
        <v>1273</v>
      </c>
      <c r="G140" s="159" t="s">
        <v>157</v>
      </c>
      <c r="H140" s="160">
        <v>124.95</v>
      </c>
      <c r="I140" s="161"/>
      <c r="J140" s="160">
        <f t="shared" si="5"/>
        <v>0</v>
      </c>
      <c r="K140" s="162"/>
      <c r="L140" s="30"/>
      <c r="M140" s="163" t="s">
        <v>1</v>
      </c>
      <c r="N140" s="164" t="s">
        <v>41</v>
      </c>
      <c r="O140" s="55"/>
      <c r="P140" s="165">
        <f t="shared" si="6"/>
        <v>0</v>
      </c>
      <c r="Q140" s="165">
        <v>0</v>
      </c>
      <c r="R140" s="165">
        <f t="shared" si="7"/>
        <v>0</v>
      </c>
      <c r="S140" s="165">
        <v>0</v>
      </c>
      <c r="T140" s="166">
        <f t="shared" si="8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67" t="s">
        <v>158</v>
      </c>
      <c r="AT140" s="167" t="s">
        <v>155</v>
      </c>
      <c r="AU140" s="167" t="s">
        <v>131</v>
      </c>
      <c r="AY140" s="14" t="s">
        <v>153</v>
      </c>
      <c r="BE140" s="168">
        <f t="shared" si="9"/>
        <v>0</v>
      </c>
      <c r="BF140" s="168">
        <f t="shared" si="10"/>
        <v>0</v>
      </c>
      <c r="BG140" s="168">
        <f t="shared" si="11"/>
        <v>0</v>
      </c>
      <c r="BH140" s="168">
        <f t="shared" si="12"/>
        <v>0</v>
      </c>
      <c r="BI140" s="168">
        <f t="shared" si="13"/>
        <v>0</v>
      </c>
      <c r="BJ140" s="14" t="s">
        <v>131</v>
      </c>
      <c r="BK140" s="169">
        <f t="shared" si="14"/>
        <v>0</v>
      </c>
      <c r="BL140" s="14" t="s">
        <v>158</v>
      </c>
      <c r="BM140" s="167" t="s">
        <v>1274</v>
      </c>
    </row>
    <row r="141" spans="1:65" s="2" customFormat="1" ht="21.75" customHeight="1" x14ac:dyDescent="0.25">
      <c r="A141" s="29"/>
      <c r="B141" s="121"/>
      <c r="C141" s="156" t="s">
        <v>162</v>
      </c>
      <c r="D141" s="156" t="s">
        <v>155</v>
      </c>
      <c r="E141" s="157"/>
      <c r="F141" s="158" t="s">
        <v>163</v>
      </c>
      <c r="G141" s="159" t="s">
        <v>157</v>
      </c>
      <c r="H141" s="160">
        <v>22.2</v>
      </c>
      <c r="I141" s="161"/>
      <c r="J141" s="160">
        <f t="shared" si="5"/>
        <v>0</v>
      </c>
      <c r="K141" s="162"/>
      <c r="L141" s="30"/>
      <c r="M141" s="163" t="s">
        <v>1</v>
      </c>
      <c r="N141" s="164" t="s">
        <v>41</v>
      </c>
      <c r="O141" s="55"/>
      <c r="P141" s="165">
        <f t="shared" si="6"/>
        <v>0</v>
      </c>
      <c r="Q141" s="165">
        <v>0</v>
      </c>
      <c r="R141" s="165">
        <f t="shared" si="7"/>
        <v>0</v>
      </c>
      <c r="S141" s="165">
        <v>0</v>
      </c>
      <c r="T141" s="166">
        <f t="shared" si="8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7" t="s">
        <v>158</v>
      </c>
      <c r="AT141" s="167" t="s">
        <v>155</v>
      </c>
      <c r="AU141" s="167" t="s">
        <v>131</v>
      </c>
      <c r="AY141" s="14" t="s">
        <v>153</v>
      </c>
      <c r="BE141" s="168">
        <f t="shared" si="9"/>
        <v>0</v>
      </c>
      <c r="BF141" s="168">
        <f t="shared" si="10"/>
        <v>0</v>
      </c>
      <c r="BG141" s="168">
        <f t="shared" si="11"/>
        <v>0</v>
      </c>
      <c r="BH141" s="168">
        <f t="shared" si="12"/>
        <v>0</v>
      </c>
      <c r="BI141" s="168">
        <f t="shared" si="13"/>
        <v>0</v>
      </c>
      <c r="BJ141" s="14" t="s">
        <v>131</v>
      </c>
      <c r="BK141" s="169">
        <f t="shared" si="14"/>
        <v>0</v>
      </c>
      <c r="BL141" s="14" t="s">
        <v>158</v>
      </c>
      <c r="BM141" s="167" t="s">
        <v>1275</v>
      </c>
    </row>
    <row r="142" spans="1:65" s="2" customFormat="1" ht="33" customHeight="1" x14ac:dyDescent="0.25">
      <c r="A142" s="29"/>
      <c r="B142" s="121"/>
      <c r="C142" s="156" t="s">
        <v>158</v>
      </c>
      <c r="D142" s="156" t="s">
        <v>155</v>
      </c>
      <c r="E142" s="157"/>
      <c r="F142" s="158" t="s">
        <v>459</v>
      </c>
      <c r="G142" s="159" t="s">
        <v>157</v>
      </c>
      <c r="H142" s="160">
        <v>22.2</v>
      </c>
      <c r="I142" s="161"/>
      <c r="J142" s="160">
        <f t="shared" si="5"/>
        <v>0</v>
      </c>
      <c r="K142" s="162"/>
      <c r="L142" s="30"/>
      <c r="M142" s="163" t="s">
        <v>1</v>
      </c>
      <c r="N142" s="164" t="s">
        <v>41</v>
      </c>
      <c r="O142" s="55"/>
      <c r="P142" s="165">
        <f t="shared" si="6"/>
        <v>0</v>
      </c>
      <c r="Q142" s="165">
        <v>0</v>
      </c>
      <c r="R142" s="165">
        <f t="shared" si="7"/>
        <v>0</v>
      </c>
      <c r="S142" s="165">
        <v>0</v>
      </c>
      <c r="T142" s="166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7" t="s">
        <v>158</v>
      </c>
      <c r="AT142" s="167" t="s">
        <v>155</v>
      </c>
      <c r="AU142" s="167" t="s">
        <v>131</v>
      </c>
      <c r="AY142" s="14" t="s">
        <v>153</v>
      </c>
      <c r="BE142" s="168">
        <f t="shared" si="9"/>
        <v>0</v>
      </c>
      <c r="BF142" s="168">
        <f t="shared" si="10"/>
        <v>0</v>
      </c>
      <c r="BG142" s="168">
        <f t="shared" si="11"/>
        <v>0</v>
      </c>
      <c r="BH142" s="168">
        <f t="shared" si="12"/>
        <v>0</v>
      </c>
      <c r="BI142" s="168">
        <f t="shared" si="13"/>
        <v>0</v>
      </c>
      <c r="BJ142" s="14" t="s">
        <v>131</v>
      </c>
      <c r="BK142" s="169">
        <f t="shared" si="14"/>
        <v>0</v>
      </c>
      <c r="BL142" s="14" t="s">
        <v>158</v>
      </c>
      <c r="BM142" s="167" t="s">
        <v>1276</v>
      </c>
    </row>
    <row r="143" spans="1:65" s="2" customFormat="1" ht="21.75" customHeight="1" x14ac:dyDescent="0.25">
      <c r="A143" s="29"/>
      <c r="B143" s="121"/>
      <c r="C143" s="156" t="s">
        <v>167</v>
      </c>
      <c r="D143" s="156" t="s">
        <v>155</v>
      </c>
      <c r="E143" s="157"/>
      <c r="F143" s="158" t="s">
        <v>1277</v>
      </c>
      <c r="G143" s="159" t="s">
        <v>185</v>
      </c>
      <c r="H143" s="160">
        <v>192</v>
      </c>
      <c r="I143" s="161"/>
      <c r="J143" s="160">
        <f t="shared" si="5"/>
        <v>0</v>
      </c>
      <c r="K143" s="162"/>
      <c r="L143" s="30"/>
      <c r="M143" s="163" t="s">
        <v>1</v>
      </c>
      <c r="N143" s="164" t="s">
        <v>41</v>
      </c>
      <c r="O143" s="55"/>
      <c r="P143" s="165">
        <f t="shared" si="6"/>
        <v>0</v>
      </c>
      <c r="Q143" s="165">
        <v>0</v>
      </c>
      <c r="R143" s="165">
        <f t="shared" si="7"/>
        <v>0</v>
      </c>
      <c r="S143" s="165">
        <v>0</v>
      </c>
      <c r="T143" s="166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7" t="s">
        <v>158</v>
      </c>
      <c r="AT143" s="167" t="s">
        <v>155</v>
      </c>
      <c r="AU143" s="167" t="s">
        <v>131</v>
      </c>
      <c r="AY143" s="14" t="s">
        <v>153</v>
      </c>
      <c r="BE143" s="168">
        <f t="shared" si="9"/>
        <v>0</v>
      </c>
      <c r="BF143" s="168">
        <f t="shared" si="10"/>
        <v>0</v>
      </c>
      <c r="BG143" s="168">
        <f t="shared" si="11"/>
        <v>0</v>
      </c>
      <c r="BH143" s="168">
        <f t="shared" si="12"/>
        <v>0</v>
      </c>
      <c r="BI143" s="168">
        <f t="shared" si="13"/>
        <v>0</v>
      </c>
      <c r="BJ143" s="14" t="s">
        <v>131</v>
      </c>
      <c r="BK143" s="169">
        <f t="shared" si="14"/>
        <v>0</v>
      </c>
      <c r="BL143" s="14" t="s">
        <v>158</v>
      </c>
      <c r="BM143" s="167" t="s">
        <v>1278</v>
      </c>
    </row>
    <row r="144" spans="1:65" s="2" customFormat="1" ht="21.75" customHeight="1" x14ac:dyDescent="0.25">
      <c r="A144" s="29"/>
      <c r="B144" s="121"/>
      <c r="C144" s="156" t="s">
        <v>170</v>
      </c>
      <c r="D144" s="156" t="s">
        <v>155</v>
      </c>
      <c r="E144" s="157"/>
      <c r="F144" s="158" t="s">
        <v>1279</v>
      </c>
      <c r="G144" s="159" t="s">
        <v>185</v>
      </c>
      <c r="H144" s="160">
        <v>192</v>
      </c>
      <c r="I144" s="161"/>
      <c r="J144" s="160">
        <f t="shared" si="5"/>
        <v>0</v>
      </c>
      <c r="K144" s="162"/>
      <c r="L144" s="30"/>
      <c r="M144" s="163" t="s">
        <v>1</v>
      </c>
      <c r="N144" s="164" t="s">
        <v>41</v>
      </c>
      <c r="O144" s="55"/>
      <c r="P144" s="165">
        <f t="shared" si="6"/>
        <v>0</v>
      </c>
      <c r="Q144" s="165">
        <v>4.0090000000000001E-2</v>
      </c>
      <c r="R144" s="165">
        <f t="shared" si="7"/>
        <v>7.6972800000000001</v>
      </c>
      <c r="S144" s="165">
        <v>0</v>
      </c>
      <c r="T144" s="166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7" t="s">
        <v>158</v>
      </c>
      <c r="AT144" s="167" t="s">
        <v>155</v>
      </c>
      <c r="AU144" s="167" t="s">
        <v>131</v>
      </c>
      <c r="AY144" s="14" t="s">
        <v>153</v>
      </c>
      <c r="BE144" s="168">
        <f t="shared" si="9"/>
        <v>0</v>
      </c>
      <c r="BF144" s="168">
        <f t="shared" si="10"/>
        <v>0</v>
      </c>
      <c r="BG144" s="168">
        <f t="shared" si="11"/>
        <v>0</v>
      </c>
      <c r="BH144" s="168">
        <f t="shared" si="12"/>
        <v>0</v>
      </c>
      <c r="BI144" s="168">
        <f t="shared" si="13"/>
        <v>0</v>
      </c>
      <c r="BJ144" s="14" t="s">
        <v>131</v>
      </c>
      <c r="BK144" s="169">
        <f t="shared" si="14"/>
        <v>0</v>
      </c>
      <c r="BL144" s="14" t="s">
        <v>158</v>
      </c>
      <c r="BM144" s="167" t="s">
        <v>1280</v>
      </c>
    </row>
    <row r="145" spans="1:65" s="2" customFormat="1" ht="21.75" customHeight="1" x14ac:dyDescent="0.25">
      <c r="A145" s="29"/>
      <c r="B145" s="121"/>
      <c r="C145" s="156" t="s">
        <v>173</v>
      </c>
      <c r="D145" s="156" t="s">
        <v>155</v>
      </c>
      <c r="E145" s="157"/>
      <c r="F145" s="158" t="s">
        <v>1281</v>
      </c>
      <c r="G145" s="159" t="s">
        <v>157</v>
      </c>
      <c r="H145" s="160">
        <v>18</v>
      </c>
      <c r="I145" s="161"/>
      <c r="J145" s="160">
        <f t="shared" si="5"/>
        <v>0</v>
      </c>
      <c r="K145" s="162"/>
      <c r="L145" s="30"/>
      <c r="M145" s="163" t="s">
        <v>1</v>
      </c>
      <c r="N145" s="164" t="s">
        <v>41</v>
      </c>
      <c r="O145" s="55"/>
      <c r="P145" s="165">
        <f t="shared" si="6"/>
        <v>0</v>
      </c>
      <c r="Q145" s="165">
        <v>0</v>
      </c>
      <c r="R145" s="165">
        <f t="shared" si="7"/>
        <v>0</v>
      </c>
      <c r="S145" s="165">
        <v>0</v>
      </c>
      <c r="T145" s="166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7" t="s">
        <v>158</v>
      </c>
      <c r="AT145" s="167" t="s">
        <v>155</v>
      </c>
      <c r="AU145" s="167" t="s">
        <v>131</v>
      </c>
      <c r="AY145" s="14" t="s">
        <v>153</v>
      </c>
      <c r="BE145" s="168">
        <f t="shared" si="9"/>
        <v>0</v>
      </c>
      <c r="BF145" s="168">
        <f t="shared" si="10"/>
        <v>0</v>
      </c>
      <c r="BG145" s="168">
        <f t="shared" si="11"/>
        <v>0</v>
      </c>
      <c r="BH145" s="168">
        <f t="shared" si="12"/>
        <v>0</v>
      </c>
      <c r="BI145" s="168">
        <f t="shared" si="13"/>
        <v>0</v>
      </c>
      <c r="BJ145" s="14" t="s">
        <v>131</v>
      </c>
      <c r="BK145" s="169">
        <f t="shared" si="14"/>
        <v>0</v>
      </c>
      <c r="BL145" s="14" t="s">
        <v>158</v>
      </c>
      <c r="BM145" s="167" t="s">
        <v>1282</v>
      </c>
    </row>
    <row r="146" spans="1:65" s="2" customFormat="1" ht="21.75" customHeight="1" x14ac:dyDescent="0.25">
      <c r="A146" s="29"/>
      <c r="B146" s="121"/>
      <c r="C146" s="156" t="s">
        <v>176</v>
      </c>
      <c r="D146" s="156" t="s">
        <v>155</v>
      </c>
      <c r="E146" s="157"/>
      <c r="F146" s="158" t="s">
        <v>478</v>
      </c>
      <c r="G146" s="159" t="s">
        <v>157</v>
      </c>
      <c r="H146" s="160">
        <v>3.6</v>
      </c>
      <c r="I146" s="161"/>
      <c r="J146" s="160">
        <f t="shared" si="5"/>
        <v>0</v>
      </c>
      <c r="K146" s="162"/>
      <c r="L146" s="30"/>
      <c r="M146" s="163" t="s">
        <v>1</v>
      </c>
      <c r="N146" s="164" t="s">
        <v>41</v>
      </c>
      <c r="O146" s="55"/>
      <c r="P146" s="165">
        <f t="shared" si="6"/>
        <v>0</v>
      </c>
      <c r="Q146" s="165">
        <v>0</v>
      </c>
      <c r="R146" s="165">
        <f t="shared" si="7"/>
        <v>0</v>
      </c>
      <c r="S146" s="165">
        <v>0</v>
      </c>
      <c r="T146" s="166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7" t="s">
        <v>158</v>
      </c>
      <c r="AT146" s="167" t="s">
        <v>155</v>
      </c>
      <c r="AU146" s="167" t="s">
        <v>131</v>
      </c>
      <c r="AY146" s="14" t="s">
        <v>153</v>
      </c>
      <c r="BE146" s="168">
        <f t="shared" si="9"/>
        <v>0</v>
      </c>
      <c r="BF146" s="168">
        <f t="shared" si="10"/>
        <v>0</v>
      </c>
      <c r="BG146" s="168">
        <f t="shared" si="11"/>
        <v>0</v>
      </c>
      <c r="BH146" s="168">
        <f t="shared" si="12"/>
        <v>0</v>
      </c>
      <c r="BI146" s="168">
        <f t="shared" si="13"/>
        <v>0</v>
      </c>
      <c r="BJ146" s="14" t="s">
        <v>131</v>
      </c>
      <c r="BK146" s="169">
        <f t="shared" si="14"/>
        <v>0</v>
      </c>
      <c r="BL146" s="14" t="s">
        <v>158</v>
      </c>
      <c r="BM146" s="167" t="s">
        <v>1283</v>
      </c>
    </row>
    <row r="147" spans="1:65" s="2" customFormat="1" ht="21.75" customHeight="1" x14ac:dyDescent="0.25">
      <c r="A147" s="29"/>
      <c r="B147" s="121"/>
      <c r="C147" s="156" t="s">
        <v>180</v>
      </c>
      <c r="D147" s="156" t="s">
        <v>155</v>
      </c>
      <c r="E147" s="157"/>
      <c r="F147" s="158" t="s">
        <v>1284</v>
      </c>
      <c r="G147" s="159" t="s">
        <v>157</v>
      </c>
      <c r="H147" s="160">
        <v>90.95</v>
      </c>
      <c r="I147" s="161"/>
      <c r="J147" s="160">
        <f t="shared" si="5"/>
        <v>0</v>
      </c>
      <c r="K147" s="162"/>
      <c r="L147" s="30"/>
      <c r="M147" s="163" t="s">
        <v>1</v>
      </c>
      <c r="N147" s="164" t="s">
        <v>41</v>
      </c>
      <c r="O147" s="55"/>
      <c r="P147" s="165">
        <f t="shared" si="6"/>
        <v>0</v>
      </c>
      <c r="Q147" s="165">
        <v>0</v>
      </c>
      <c r="R147" s="165">
        <f t="shared" si="7"/>
        <v>0</v>
      </c>
      <c r="S147" s="165">
        <v>0</v>
      </c>
      <c r="T147" s="166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7" t="s">
        <v>158</v>
      </c>
      <c r="AT147" s="167" t="s">
        <v>155</v>
      </c>
      <c r="AU147" s="167" t="s">
        <v>131</v>
      </c>
      <c r="AY147" s="14" t="s">
        <v>153</v>
      </c>
      <c r="BE147" s="168">
        <f t="shared" si="9"/>
        <v>0</v>
      </c>
      <c r="BF147" s="168">
        <f t="shared" si="10"/>
        <v>0</v>
      </c>
      <c r="BG147" s="168">
        <f t="shared" si="11"/>
        <v>0</v>
      </c>
      <c r="BH147" s="168">
        <f t="shared" si="12"/>
        <v>0</v>
      </c>
      <c r="BI147" s="168">
        <f t="shared" si="13"/>
        <v>0</v>
      </c>
      <c r="BJ147" s="14" t="s">
        <v>131</v>
      </c>
      <c r="BK147" s="169">
        <f t="shared" si="14"/>
        <v>0</v>
      </c>
      <c r="BL147" s="14" t="s">
        <v>158</v>
      </c>
      <c r="BM147" s="167" t="s">
        <v>1285</v>
      </c>
    </row>
    <row r="148" spans="1:65" s="2" customFormat="1" ht="16.5" customHeight="1" x14ac:dyDescent="0.25">
      <c r="A148" s="29"/>
      <c r="B148" s="121"/>
      <c r="C148" s="170" t="s">
        <v>183</v>
      </c>
      <c r="D148" s="170" t="s">
        <v>195</v>
      </c>
      <c r="E148" s="171"/>
      <c r="F148" s="172" t="s">
        <v>476</v>
      </c>
      <c r="G148" s="173" t="s">
        <v>178</v>
      </c>
      <c r="H148" s="174">
        <v>151.887</v>
      </c>
      <c r="I148" s="175"/>
      <c r="J148" s="174">
        <f t="shared" si="5"/>
        <v>0</v>
      </c>
      <c r="K148" s="176"/>
      <c r="L148" s="177"/>
      <c r="M148" s="178" t="s">
        <v>1</v>
      </c>
      <c r="N148" s="179" t="s">
        <v>41</v>
      </c>
      <c r="O148" s="55"/>
      <c r="P148" s="165">
        <f t="shared" si="6"/>
        <v>0</v>
      </c>
      <c r="Q148" s="165">
        <v>1</v>
      </c>
      <c r="R148" s="165">
        <f t="shared" si="7"/>
        <v>151.887</v>
      </c>
      <c r="S148" s="165">
        <v>0</v>
      </c>
      <c r="T148" s="166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7" t="s">
        <v>176</v>
      </c>
      <c r="AT148" s="167" t="s">
        <v>195</v>
      </c>
      <c r="AU148" s="167" t="s">
        <v>131</v>
      </c>
      <c r="AY148" s="14" t="s">
        <v>153</v>
      </c>
      <c r="BE148" s="168">
        <f t="shared" si="9"/>
        <v>0</v>
      </c>
      <c r="BF148" s="168">
        <f t="shared" si="10"/>
        <v>0</v>
      </c>
      <c r="BG148" s="168">
        <f t="shared" si="11"/>
        <v>0</v>
      </c>
      <c r="BH148" s="168">
        <f t="shared" si="12"/>
        <v>0</v>
      </c>
      <c r="BI148" s="168">
        <f t="shared" si="13"/>
        <v>0</v>
      </c>
      <c r="BJ148" s="14" t="s">
        <v>131</v>
      </c>
      <c r="BK148" s="169">
        <f t="shared" si="14"/>
        <v>0</v>
      </c>
      <c r="BL148" s="14" t="s">
        <v>158</v>
      </c>
      <c r="BM148" s="167" t="s">
        <v>1286</v>
      </c>
    </row>
    <row r="149" spans="1:65" s="12" customFormat="1" ht="22.95" customHeight="1" x14ac:dyDescent="0.3">
      <c r="B149" s="143"/>
      <c r="D149" s="144" t="s">
        <v>74</v>
      </c>
      <c r="E149" s="154"/>
      <c r="F149" s="154" t="s">
        <v>222</v>
      </c>
      <c r="I149" s="146"/>
      <c r="J149" s="155">
        <f>BK149</f>
        <v>0</v>
      </c>
      <c r="L149" s="143"/>
      <c r="M149" s="148"/>
      <c r="N149" s="149"/>
      <c r="O149" s="149"/>
      <c r="P149" s="150">
        <f>SUM(P150:P151)</f>
        <v>0</v>
      </c>
      <c r="Q149" s="149"/>
      <c r="R149" s="150">
        <f>SUM(R150:R151)</f>
        <v>28.053893699999996</v>
      </c>
      <c r="S149" s="149"/>
      <c r="T149" s="151">
        <f>SUM(T150:T151)</f>
        <v>0</v>
      </c>
      <c r="AR149" s="144" t="s">
        <v>83</v>
      </c>
      <c r="AT149" s="152" t="s">
        <v>74</v>
      </c>
      <c r="AU149" s="152" t="s">
        <v>83</v>
      </c>
      <c r="AY149" s="144" t="s">
        <v>153</v>
      </c>
      <c r="BK149" s="153">
        <f>SUM(BK150:BK151)</f>
        <v>0</v>
      </c>
    </row>
    <row r="150" spans="1:65" s="2" customFormat="1" ht="33" customHeight="1" x14ac:dyDescent="0.25">
      <c r="A150" s="29"/>
      <c r="B150" s="121"/>
      <c r="C150" s="156" t="s">
        <v>188</v>
      </c>
      <c r="D150" s="156" t="s">
        <v>155</v>
      </c>
      <c r="E150" s="157"/>
      <c r="F150" s="158" t="s">
        <v>1287</v>
      </c>
      <c r="G150" s="159" t="s">
        <v>157</v>
      </c>
      <c r="H150" s="160">
        <v>5.37</v>
      </c>
      <c r="I150" s="161"/>
      <c r="J150" s="160">
        <f>ROUND(I150*H150,3)</f>
        <v>0</v>
      </c>
      <c r="K150" s="162"/>
      <c r="L150" s="30"/>
      <c r="M150" s="163" t="s">
        <v>1</v>
      </c>
      <c r="N150" s="164" t="s">
        <v>41</v>
      </c>
      <c r="O150" s="55"/>
      <c r="P150" s="165">
        <f>O150*H150</f>
        <v>0</v>
      </c>
      <c r="Q150" s="165">
        <v>1.89076</v>
      </c>
      <c r="R150" s="165">
        <f>Q150*H150</f>
        <v>10.1533812</v>
      </c>
      <c r="S150" s="165">
        <v>0</v>
      </c>
      <c r="T150" s="166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7" t="s">
        <v>158</v>
      </c>
      <c r="AT150" s="167" t="s">
        <v>155</v>
      </c>
      <c r="AU150" s="167" t="s">
        <v>131</v>
      </c>
      <c r="AY150" s="14" t="s">
        <v>153</v>
      </c>
      <c r="BE150" s="168">
        <f>IF(N150="základná",J150,0)</f>
        <v>0</v>
      </c>
      <c r="BF150" s="168">
        <f>IF(N150="znížená",J150,0)</f>
        <v>0</v>
      </c>
      <c r="BG150" s="168">
        <f>IF(N150="zákl. prenesená",J150,0)</f>
        <v>0</v>
      </c>
      <c r="BH150" s="168">
        <f>IF(N150="zníž. prenesená",J150,0)</f>
        <v>0</v>
      </c>
      <c r="BI150" s="168">
        <f>IF(N150="nulová",J150,0)</f>
        <v>0</v>
      </c>
      <c r="BJ150" s="14" t="s">
        <v>131</v>
      </c>
      <c r="BK150" s="169">
        <f>ROUND(I150*H150,3)</f>
        <v>0</v>
      </c>
      <c r="BL150" s="14" t="s">
        <v>158</v>
      </c>
      <c r="BM150" s="167" t="s">
        <v>1288</v>
      </c>
    </row>
    <row r="151" spans="1:65" s="2" customFormat="1" ht="21.75" customHeight="1" x14ac:dyDescent="0.25">
      <c r="A151" s="29"/>
      <c r="B151" s="121"/>
      <c r="C151" s="156" t="s">
        <v>191</v>
      </c>
      <c r="D151" s="156" t="s">
        <v>155</v>
      </c>
      <c r="E151" s="157"/>
      <c r="F151" s="158" t="s">
        <v>1289</v>
      </c>
      <c r="G151" s="159" t="s">
        <v>157</v>
      </c>
      <c r="H151" s="160">
        <v>8.125</v>
      </c>
      <c r="I151" s="161"/>
      <c r="J151" s="160">
        <f>ROUND(I151*H151,3)</f>
        <v>0</v>
      </c>
      <c r="K151" s="162"/>
      <c r="L151" s="30"/>
      <c r="M151" s="163" t="s">
        <v>1</v>
      </c>
      <c r="N151" s="164" t="s">
        <v>41</v>
      </c>
      <c r="O151" s="55"/>
      <c r="P151" s="165">
        <f>O151*H151</f>
        <v>0</v>
      </c>
      <c r="Q151" s="165">
        <v>2.2031399999999999</v>
      </c>
      <c r="R151" s="165">
        <f>Q151*H151</f>
        <v>17.900512499999998</v>
      </c>
      <c r="S151" s="165">
        <v>0</v>
      </c>
      <c r="T151" s="166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7" t="s">
        <v>158</v>
      </c>
      <c r="AT151" s="167" t="s">
        <v>155</v>
      </c>
      <c r="AU151" s="167" t="s">
        <v>131</v>
      </c>
      <c r="AY151" s="14" t="s">
        <v>153</v>
      </c>
      <c r="BE151" s="168">
        <f>IF(N151="základná",J151,0)</f>
        <v>0</v>
      </c>
      <c r="BF151" s="168">
        <f>IF(N151="znížená",J151,0)</f>
        <v>0</v>
      </c>
      <c r="BG151" s="168">
        <f>IF(N151="zákl. prenesená",J151,0)</f>
        <v>0</v>
      </c>
      <c r="BH151" s="168">
        <f>IF(N151="zníž. prenesená",J151,0)</f>
        <v>0</v>
      </c>
      <c r="BI151" s="168">
        <f>IF(N151="nulová",J151,0)</f>
        <v>0</v>
      </c>
      <c r="BJ151" s="14" t="s">
        <v>131</v>
      </c>
      <c r="BK151" s="169">
        <f>ROUND(I151*H151,3)</f>
        <v>0</v>
      </c>
      <c r="BL151" s="14" t="s">
        <v>158</v>
      </c>
      <c r="BM151" s="167" t="s">
        <v>1290</v>
      </c>
    </row>
    <row r="152" spans="1:65" s="12" customFormat="1" ht="22.95" customHeight="1" x14ac:dyDescent="0.3">
      <c r="B152" s="143"/>
      <c r="D152" s="144" t="s">
        <v>74</v>
      </c>
      <c r="E152" s="154"/>
      <c r="F152" s="154" t="s">
        <v>246</v>
      </c>
      <c r="I152" s="146"/>
      <c r="J152" s="155">
        <f>BK152</f>
        <v>0</v>
      </c>
      <c r="L152" s="143"/>
      <c r="M152" s="148"/>
      <c r="N152" s="149"/>
      <c r="O152" s="149"/>
      <c r="P152" s="150">
        <f>P153</f>
        <v>0</v>
      </c>
      <c r="Q152" s="149"/>
      <c r="R152" s="150">
        <f>R153</f>
        <v>0.39236063999999998</v>
      </c>
      <c r="S152" s="149"/>
      <c r="T152" s="151">
        <f>T153</f>
        <v>0</v>
      </c>
      <c r="AR152" s="144" t="s">
        <v>83</v>
      </c>
      <c r="AT152" s="152" t="s">
        <v>74</v>
      </c>
      <c r="AU152" s="152" t="s">
        <v>83</v>
      </c>
      <c r="AY152" s="144" t="s">
        <v>153</v>
      </c>
      <c r="BK152" s="153">
        <f>BK153</f>
        <v>0</v>
      </c>
    </row>
    <row r="153" spans="1:65" s="2" customFormat="1" ht="33" customHeight="1" x14ac:dyDescent="0.25">
      <c r="A153" s="29"/>
      <c r="B153" s="121"/>
      <c r="C153" s="156" t="s">
        <v>194</v>
      </c>
      <c r="D153" s="156" t="s">
        <v>155</v>
      </c>
      <c r="E153" s="157"/>
      <c r="F153" s="158" t="s">
        <v>1291</v>
      </c>
      <c r="G153" s="159" t="s">
        <v>185</v>
      </c>
      <c r="H153" s="160">
        <v>44.688000000000002</v>
      </c>
      <c r="I153" s="161"/>
      <c r="J153" s="160">
        <f>ROUND(I153*H153,3)</f>
        <v>0</v>
      </c>
      <c r="K153" s="162"/>
      <c r="L153" s="30"/>
      <c r="M153" s="163" t="s">
        <v>1</v>
      </c>
      <c r="N153" s="164" t="s">
        <v>41</v>
      </c>
      <c r="O153" s="55"/>
      <c r="P153" s="165">
        <f>O153*H153</f>
        <v>0</v>
      </c>
      <c r="Q153" s="165">
        <v>8.7799999999999996E-3</v>
      </c>
      <c r="R153" s="165">
        <f>Q153*H153</f>
        <v>0.39236063999999998</v>
      </c>
      <c r="S153" s="165">
        <v>0</v>
      </c>
      <c r="T153" s="166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7" t="s">
        <v>158</v>
      </c>
      <c r="AT153" s="167" t="s">
        <v>155</v>
      </c>
      <c r="AU153" s="167" t="s">
        <v>131</v>
      </c>
      <c r="AY153" s="14" t="s">
        <v>153</v>
      </c>
      <c r="BE153" s="168">
        <f>IF(N153="základná",J153,0)</f>
        <v>0</v>
      </c>
      <c r="BF153" s="168">
        <f>IF(N153="znížená",J153,0)</f>
        <v>0</v>
      </c>
      <c r="BG153" s="168">
        <f>IF(N153="zákl. prenesená",J153,0)</f>
        <v>0</v>
      </c>
      <c r="BH153" s="168">
        <f>IF(N153="zníž. prenesená",J153,0)</f>
        <v>0</v>
      </c>
      <c r="BI153" s="168">
        <f>IF(N153="nulová",J153,0)</f>
        <v>0</v>
      </c>
      <c r="BJ153" s="14" t="s">
        <v>131</v>
      </c>
      <c r="BK153" s="169">
        <f>ROUND(I153*H153,3)</f>
        <v>0</v>
      </c>
      <c r="BL153" s="14" t="s">
        <v>158</v>
      </c>
      <c r="BM153" s="167" t="s">
        <v>1292</v>
      </c>
    </row>
    <row r="154" spans="1:65" s="12" customFormat="1" ht="22.95" customHeight="1" x14ac:dyDescent="0.3">
      <c r="B154" s="143"/>
      <c r="D154" s="144" t="s">
        <v>74</v>
      </c>
      <c r="E154" s="154"/>
      <c r="F154" s="154" t="s">
        <v>575</v>
      </c>
      <c r="I154" s="146"/>
      <c r="J154" s="155">
        <f>BK154</f>
        <v>0</v>
      </c>
      <c r="L154" s="143"/>
      <c r="M154" s="148"/>
      <c r="N154" s="149"/>
      <c r="O154" s="149"/>
      <c r="P154" s="150">
        <f>SUM(P155:P159)</f>
        <v>0</v>
      </c>
      <c r="Q154" s="149"/>
      <c r="R154" s="150">
        <f>SUM(R155:R159)</f>
        <v>8.5385808000000001</v>
      </c>
      <c r="S154" s="149"/>
      <c r="T154" s="151">
        <f>SUM(T155:T159)</f>
        <v>0</v>
      </c>
      <c r="AR154" s="144" t="s">
        <v>83</v>
      </c>
      <c r="AT154" s="152" t="s">
        <v>74</v>
      </c>
      <c r="AU154" s="152" t="s">
        <v>83</v>
      </c>
      <c r="AY154" s="144" t="s">
        <v>153</v>
      </c>
      <c r="BK154" s="153">
        <f>SUM(BK155:BK159)</f>
        <v>0</v>
      </c>
    </row>
    <row r="155" spans="1:65" s="2" customFormat="1" ht="21.75" customHeight="1" x14ac:dyDescent="0.25">
      <c r="A155" s="29"/>
      <c r="B155" s="121"/>
      <c r="C155" s="156" t="s">
        <v>198</v>
      </c>
      <c r="D155" s="156" t="s">
        <v>155</v>
      </c>
      <c r="E155" s="157"/>
      <c r="F155" s="158" t="s">
        <v>1293</v>
      </c>
      <c r="G155" s="159" t="s">
        <v>316</v>
      </c>
      <c r="H155" s="160">
        <v>8</v>
      </c>
      <c r="I155" s="161"/>
      <c r="J155" s="160">
        <f>ROUND(I155*H155,3)</f>
        <v>0</v>
      </c>
      <c r="K155" s="162"/>
      <c r="L155" s="30"/>
      <c r="M155" s="163" t="s">
        <v>1</v>
      </c>
      <c r="N155" s="164" t="s">
        <v>41</v>
      </c>
      <c r="O155" s="55"/>
      <c r="P155" s="165">
        <f>O155*H155</f>
        <v>0</v>
      </c>
      <c r="Q155" s="165">
        <v>1.0000000000000001E-5</v>
      </c>
      <c r="R155" s="165">
        <f>Q155*H155</f>
        <v>8.0000000000000007E-5</v>
      </c>
      <c r="S155" s="165">
        <v>0</v>
      </c>
      <c r="T155" s="166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7" t="s">
        <v>158</v>
      </c>
      <c r="AT155" s="167" t="s">
        <v>155</v>
      </c>
      <c r="AU155" s="167" t="s">
        <v>131</v>
      </c>
      <c r="AY155" s="14" t="s">
        <v>153</v>
      </c>
      <c r="BE155" s="168">
        <f>IF(N155="základná",J155,0)</f>
        <v>0</v>
      </c>
      <c r="BF155" s="168">
        <f>IF(N155="znížená",J155,0)</f>
        <v>0</v>
      </c>
      <c r="BG155" s="168">
        <f>IF(N155="zákl. prenesená",J155,0)</f>
        <v>0</v>
      </c>
      <c r="BH155" s="168">
        <f>IF(N155="zníž. prenesená",J155,0)</f>
        <v>0</v>
      </c>
      <c r="BI155" s="168">
        <f>IF(N155="nulová",J155,0)</f>
        <v>0</v>
      </c>
      <c r="BJ155" s="14" t="s">
        <v>131</v>
      </c>
      <c r="BK155" s="169">
        <f>ROUND(I155*H155,3)</f>
        <v>0</v>
      </c>
      <c r="BL155" s="14" t="s">
        <v>158</v>
      </c>
      <c r="BM155" s="167" t="s">
        <v>1294</v>
      </c>
    </row>
    <row r="156" spans="1:65" s="2" customFormat="1" ht="21.75" customHeight="1" x14ac:dyDescent="0.25">
      <c r="A156" s="29"/>
      <c r="B156" s="121"/>
      <c r="C156" s="170" t="s">
        <v>201</v>
      </c>
      <c r="D156" s="170" t="s">
        <v>195</v>
      </c>
      <c r="E156" s="171"/>
      <c r="F156" s="172" t="s">
        <v>1295</v>
      </c>
      <c r="G156" s="173" t="s">
        <v>340</v>
      </c>
      <c r="H156" s="174">
        <v>1.6</v>
      </c>
      <c r="I156" s="175"/>
      <c r="J156" s="174">
        <f>ROUND(I156*H156,3)</f>
        <v>0</v>
      </c>
      <c r="K156" s="176"/>
      <c r="L156" s="177"/>
      <c r="M156" s="178" t="s">
        <v>1</v>
      </c>
      <c r="N156" s="179" t="s">
        <v>41</v>
      </c>
      <c r="O156" s="55"/>
      <c r="P156" s="165">
        <f>O156*H156</f>
        <v>0</v>
      </c>
      <c r="Q156" s="165">
        <v>1.6670000000000001E-2</v>
      </c>
      <c r="R156" s="165">
        <f>Q156*H156</f>
        <v>2.6672000000000001E-2</v>
      </c>
      <c r="S156" s="165">
        <v>0</v>
      </c>
      <c r="T156" s="166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7" t="s">
        <v>176</v>
      </c>
      <c r="AT156" s="167" t="s">
        <v>195</v>
      </c>
      <c r="AU156" s="167" t="s">
        <v>131</v>
      </c>
      <c r="AY156" s="14" t="s">
        <v>153</v>
      </c>
      <c r="BE156" s="168">
        <f>IF(N156="základná",J156,0)</f>
        <v>0</v>
      </c>
      <c r="BF156" s="168">
        <f>IF(N156="znížená",J156,0)</f>
        <v>0</v>
      </c>
      <c r="BG156" s="168">
        <f>IF(N156="zákl. prenesená",J156,0)</f>
        <v>0</v>
      </c>
      <c r="BH156" s="168">
        <f>IF(N156="zníž. prenesená",J156,0)</f>
        <v>0</v>
      </c>
      <c r="BI156" s="168">
        <f>IF(N156="nulová",J156,0)</f>
        <v>0</v>
      </c>
      <c r="BJ156" s="14" t="s">
        <v>131</v>
      </c>
      <c r="BK156" s="169">
        <f>ROUND(I156*H156,3)</f>
        <v>0</v>
      </c>
      <c r="BL156" s="14" t="s">
        <v>158</v>
      </c>
      <c r="BM156" s="167" t="s">
        <v>1296</v>
      </c>
    </row>
    <row r="157" spans="1:65" s="2" customFormat="1" ht="21.75" customHeight="1" x14ac:dyDescent="0.25">
      <c r="A157" s="29"/>
      <c r="B157" s="121"/>
      <c r="C157" s="156" t="s">
        <v>204</v>
      </c>
      <c r="D157" s="156" t="s">
        <v>155</v>
      </c>
      <c r="E157" s="157"/>
      <c r="F157" s="158" t="s">
        <v>1297</v>
      </c>
      <c r="G157" s="159" t="s">
        <v>340</v>
      </c>
      <c r="H157" s="160">
        <v>2</v>
      </c>
      <c r="I157" s="161"/>
      <c r="J157" s="160">
        <f>ROUND(I157*H157,3)</f>
        <v>0</v>
      </c>
      <c r="K157" s="162"/>
      <c r="L157" s="30"/>
      <c r="M157" s="163" t="s">
        <v>1</v>
      </c>
      <c r="N157" s="164" t="s">
        <v>41</v>
      </c>
      <c r="O157" s="55"/>
      <c r="P157" s="165">
        <f>O157*H157</f>
        <v>0</v>
      </c>
      <c r="Q157" s="165">
        <v>6.3E-3</v>
      </c>
      <c r="R157" s="165">
        <f>Q157*H157</f>
        <v>1.26E-2</v>
      </c>
      <c r="S157" s="165">
        <v>0</v>
      </c>
      <c r="T157" s="166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7" t="s">
        <v>158</v>
      </c>
      <c r="AT157" s="167" t="s">
        <v>155</v>
      </c>
      <c r="AU157" s="167" t="s">
        <v>131</v>
      </c>
      <c r="AY157" s="14" t="s">
        <v>153</v>
      </c>
      <c r="BE157" s="168">
        <f>IF(N157="základná",J157,0)</f>
        <v>0</v>
      </c>
      <c r="BF157" s="168">
        <f>IF(N157="znížená",J157,0)</f>
        <v>0</v>
      </c>
      <c r="BG157" s="168">
        <f>IF(N157="zákl. prenesená",J157,0)</f>
        <v>0</v>
      </c>
      <c r="BH157" s="168">
        <f>IF(N157="zníž. prenesená",J157,0)</f>
        <v>0</v>
      </c>
      <c r="BI157" s="168">
        <f>IF(N157="nulová",J157,0)</f>
        <v>0</v>
      </c>
      <c r="BJ157" s="14" t="s">
        <v>131</v>
      </c>
      <c r="BK157" s="169">
        <f>ROUND(I157*H157,3)</f>
        <v>0</v>
      </c>
      <c r="BL157" s="14" t="s">
        <v>158</v>
      </c>
      <c r="BM157" s="167" t="s">
        <v>1298</v>
      </c>
    </row>
    <row r="158" spans="1:65" s="2" customFormat="1" ht="21.75" customHeight="1" x14ac:dyDescent="0.25">
      <c r="A158" s="29"/>
      <c r="B158" s="121"/>
      <c r="C158" s="170" t="s">
        <v>207</v>
      </c>
      <c r="D158" s="170" t="s">
        <v>195</v>
      </c>
      <c r="E158" s="171"/>
      <c r="F158" s="172" t="s">
        <v>1299</v>
      </c>
      <c r="G158" s="173" t="s">
        <v>340</v>
      </c>
      <c r="H158" s="174">
        <v>2</v>
      </c>
      <c r="I158" s="175"/>
      <c r="J158" s="174">
        <f>ROUND(I158*H158,3)</f>
        <v>0</v>
      </c>
      <c r="K158" s="176"/>
      <c r="L158" s="177"/>
      <c r="M158" s="178" t="s">
        <v>1</v>
      </c>
      <c r="N158" s="179" t="s">
        <v>41</v>
      </c>
      <c r="O158" s="55"/>
      <c r="P158" s="165">
        <f>O158*H158</f>
        <v>0</v>
      </c>
      <c r="Q158" s="165">
        <v>3.6999999999999998E-2</v>
      </c>
      <c r="R158" s="165">
        <f>Q158*H158</f>
        <v>7.3999999999999996E-2</v>
      </c>
      <c r="S158" s="165">
        <v>0</v>
      </c>
      <c r="T158" s="166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7" t="s">
        <v>176</v>
      </c>
      <c r="AT158" s="167" t="s">
        <v>195</v>
      </c>
      <c r="AU158" s="167" t="s">
        <v>131</v>
      </c>
      <c r="AY158" s="14" t="s">
        <v>153</v>
      </c>
      <c r="BE158" s="168">
        <f>IF(N158="základná",J158,0)</f>
        <v>0</v>
      </c>
      <c r="BF158" s="168">
        <f>IF(N158="znížená",J158,0)</f>
        <v>0</v>
      </c>
      <c r="BG158" s="168">
        <f>IF(N158="zákl. prenesená",J158,0)</f>
        <v>0</v>
      </c>
      <c r="BH158" s="168">
        <f>IF(N158="zníž. prenesená",J158,0)</f>
        <v>0</v>
      </c>
      <c r="BI158" s="168">
        <f>IF(N158="nulová",J158,0)</f>
        <v>0</v>
      </c>
      <c r="BJ158" s="14" t="s">
        <v>131</v>
      </c>
      <c r="BK158" s="169">
        <f>ROUND(I158*H158,3)</f>
        <v>0</v>
      </c>
      <c r="BL158" s="14" t="s">
        <v>158</v>
      </c>
      <c r="BM158" s="167" t="s">
        <v>1300</v>
      </c>
    </row>
    <row r="159" spans="1:65" s="2" customFormat="1" ht="33" customHeight="1" x14ac:dyDescent="0.25">
      <c r="A159" s="29"/>
      <c r="B159" s="121"/>
      <c r="C159" s="156" t="s">
        <v>210</v>
      </c>
      <c r="D159" s="156" t="s">
        <v>155</v>
      </c>
      <c r="E159" s="157"/>
      <c r="F159" s="158" t="s">
        <v>1301</v>
      </c>
      <c r="G159" s="159" t="s">
        <v>157</v>
      </c>
      <c r="H159" s="160">
        <v>3.84</v>
      </c>
      <c r="I159" s="161"/>
      <c r="J159" s="160">
        <f>ROUND(I159*H159,3)</f>
        <v>0</v>
      </c>
      <c r="K159" s="162"/>
      <c r="L159" s="30"/>
      <c r="M159" s="163" t="s">
        <v>1</v>
      </c>
      <c r="N159" s="164" t="s">
        <v>41</v>
      </c>
      <c r="O159" s="55"/>
      <c r="P159" s="165">
        <f>O159*H159</f>
        <v>0</v>
      </c>
      <c r="Q159" s="165">
        <v>2.19407</v>
      </c>
      <c r="R159" s="165">
        <f>Q159*H159</f>
        <v>8.4252287999999993</v>
      </c>
      <c r="S159" s="165">
        <v>0</v>
      </c>
      <c r="T159" s="166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7" t="s">
        <v>158</v>
      </c>
      <c r="AT159" s="167" t="s">
        <v>155</v>
      </c>
      <c r="AU159" s="167" t="s">
        <v>131</v>
      </c>
      <c r="AY159" s="14" t="s">
        <v>153</v>
      </c>
      <c r="BE159" s="168">
        <f>IF(N159="základná",J159,0)</f>
        <v>0</v>
      </c>
      <c r="BF159" s="168">
        <f>IF(N159="znížená",J159,0)</f>
        <v>0</v>
      </c>
      <c r="BG159" s="168">
        <f>IF(N159="zákl. prenesená",J159,0)</f>
        <v>0</v>
      </c>
      <c r="BH159" s="168">
        <f>IF(N159="zníž. prenesená",J159,0)</f>
        <v>0</v>
      </c>
      <c r="BI159" s="168">
        <f>IF(N159="nulová",J159,0)</f>
        <v>0</v>
      </c>
      <c r="BJ159" s="14" t="s">
        <v>131</v>
      </c>
      <c r="BK159" s="169">
        <f>ROUND(I159*H159,3)</f>
        <v>0</v>
      </c>
      <c r="BL159" s="14" t="s">
        <v>158</v>
      </c>
      <c r="BM159" s="167" t="s">
        <v>1302</v>
      </c>
    </row>
    <row r="160" spans="1:65" s="12" customFormat="1" ht="22.95" customHeight="1" x14ac:dyDescent="0.3">
      <c r="B160" s="143"/>
      <c r="D160" s="144" t="s">
        <v>74</v>
      </c>
      <c r="E160" s="154"/>
      <c r="F160" s="154" t="s">
        <v>287</v>
      </c>
      <c r="I160" s="146"/>
      <c r="J160" s="155">
        <f>BK160</f>
        <v>0</v>
      </c>
      <c r="L160" s="143"/>
      <c r="M160" s="148"/>
      <c r="N160" s="149"/>
      <c r="O160" s="149"/>
      <c r="P160" s="150">
        <f>P161</f>
        <v>0</v>
      </c>
      <c r="Q160" s="149"/>
      <c r="R160" s="150">
        <f>R161</f>
        <v>0</v>
      </c>
      <c r="S160" s="149"/>
      <c r="T160" s="151">
        <f>T161</f>
        <v>0</v>
      </c>
      <c r="AR160" s="144" t="s">
        <v>83</v>
      </c>
      <c r="AT160" s="152" t="s">
        <v>74</v>
      </c>
      <c r="AU160" s="152" t="s">
        <v>83</v>
      </c>
      <c r="AY160" s="144" t="s">
        <v>153</v>
      </c>
      <c r="BK160" s="153">
        <f>BK161</f>
        <v>0</v>
      </c>
    </row>
    <row r="161" spans="1:65" s="2" customFormat="1" ht="33" customHeight="1" x14ac:dyDescent="0.25">
      <c r="A161" s="29"/>
      <c r="B161" s="121"/>
      <c r="C161" s="156" t="s">
        <v>214</v>
      </c>
      <c r="D161" s="156" t="s">
        <v>155</v>
      </c>
      <c r="E161" s="157"/>
      <c r="F161" s="158" t="s">
        <v>1303</v>
      </c>
      <c r="G161" s="159" t="s">
        <v>178</v>
      </c>
      <c r="H161" s="160">
        <v>238.17400000000001</v>
      </c>
      <c r="I161" s="161"/>
      <c r="J161" s="160">
        <f>ROUND(I161*H161,3)</f>
        <v>0</v>
      </c>
      <c r="K161" s="162"/>
      <c r="L161" s="30"/>
      <c r="M161" s="163" t="s">
        <v>1</v>
      </c>
      <c r="N161" s="164" t="s">
        <v>41</v>
      </c>
      <c r="O161" s="55"/>
      <c r="P161" s="165">
        <f>O161*H161</f>
        <v>0</v>
      </c>
      <c r="Q161" s="165">
        <v>0</v>
      </c>
      <c r="R161" s="165">
        <f>Q161*H161</f>
        <v>0</v>
      </c>
      <c r="S161" s="165">
        <v>0</v>
      </c>
      <c r="T161" s="166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67" t="s">
        <v>158</v>
      </c>
      <c r="AT161" s="167" t="s">
        <v>155</v>
      </c>
      <c r="AU161" s="167" t="s">
        <v>131</v>
      </c>
      <c r="AY161" s="14" t="s">
        <v>153</v>
      </c>
      <c r="BE161" s="168">
        <f>IF(N161="základná",J161,0)</f>
        <v>0</v>
      </c>
      <c r="BF161" s="168">
        <f>IF(N161="znížená",J161,0)</f>
        <v>0</v>
      </c>
      <c r="BG161" s="168">
        <f>IF(N161="zákl. prenesená",J161,0)</f>
        <v>0</v>
      </c>
      <c r="BH161" s="168">
        <f>IF(N161="zníž. prenesená",J161,0)</f>
        <v>0</v>
      </c>
      <c r="BI161" s="168">
        <f>IF(N161="nulová",J161,0)</f>
        <v>0</v>
      </c>
      <c r="BJ161" s="14" t="s">
        <v>131</v>
      </c>
      <c r="BK161" s="169">
        <f>ROUND(I161*H161,3)</f>
        <v>0</v>
      </c>
      <c r="BL161" s="14" t="s">
        <v>158</v>
      </c>
      <c r="BM161" s="167" t="s">
        <v>1304</v>
      </c>
    </row>
    <row r="162" spans="1:65" s="12" customFormat="1" ht="25.95" customHeight="1" x14ac:dyDescent="0.35">
      <c r="B162" s="143"/>
      <c r="D162" s="144" t="s">
        <v>74</v>
      </c>
      <c r="E162" s="145"/>
      <c r="F162" s="145" t="s">
        <v>291</v>
      </c>
      <c r="I162" s="146"/>
      <c r="J162" s="147">
        <f>BK162</f>
        <v>0</v>
      </c>
      <c r="L162" s="143"/>
      <c r="M162" s="148"/>
      <c r="N162" s="149"/>
      <c r="O162" s="149"/>
      <c r="P162" s="150">
        <f>P163</f>
        <v>0</v>
      </c>
      <c r="Q162" s="149"/>
      <c r="R162" s="150">
        <f>R163</f>
        <v>0.469584</v>
      </c>
      <c r="S162" s="149"/>
      <c r="T162" s="151">
        <f>T163</f>
        <v>0</v>
      </c>
      <c r="AR162" s="144" t="s">
        <v>131</v>
      </c>
      <c r="AT162" s="152" t="s">
        <v>74</v>
      </c>
      <c r="AU162" s="152" t="s">
        <v>75</v>
      </c>
      <c r="AY162" s="144" t="s">
        <v>153</v>
      </c>
      <c r="BK162" s="153">
        <f>BK163</f>
        <v>0</v>
      </c>
    </row>
    <row r="163" spans="1:65" s="12" customFormat="1" ht="22.95" customHeight="1" x14ac:dyDescent="0.3">
      <c r="B163" s="143"/>
      <c r="D163" s="144" t="s">
        <v>74</v>
      </c>
      <c r="E163" s="154"/>
      <c r="F163" s="154" t="s">
        <v>292</v>
      </c>
      <c r="I163" s="146"/>
      <c r="J163" s="155">
        <f>BK163</f>
        <v>0</v>
      </c>
      <c r="L163" s="143"/>
      <c r="M163" s="148"/>
      <c r="N163" s="149"/>
      <c r="O163" s="149"/>
      <c r="P163" s="150">
        <f>SUM(P164:P168)</f>
        <v>0</v>
      </c>
      <c r="Q163" s="149"/>
      <c r="R163" s="150">
        <f>SUM(R164:R168)</f>
        <v>0.469584</v>
      </c>
      <c r="S163" s="149"/>
      <c r="T163" s="151">
        <f>SUM(T164:T168)</f>
        <v>0</v>
      </c>
      <c r="AR163" s="144" t="s">
        <v>131</v>
      </c>
      <c r="AT163" s="152" t="s">
        <v>74</v>
      </c>
      <c r="AU163" s="152" t="s">
        <v>83</v>
      </c>
      <c r="AY163" s="144" t="s">
        <v>153</v>
      </c>
      <c r="BK163" s="153">
        <f>SUM(BK164:BK168)</f>
        <v>0</v>
      </c>
    </row>
    <row r="164" spans="1:65" s="2" customFormat="1" ht="33" customHeight="1" x14ac:dyDescent="0.25">
      <c r="A164" s="29"/>
      <c r="B164" s="121"/>
      <c r="C164" s="156" t="s">
        <v>7</v>
      </c>
      <c r="D164" s="156" t="s">
        <v>155</v>
      </c>
      <c r="E164" s="157"/>
      <c r="F164" s="158" t="s">
        <v>1305</v>
      </c>
      <c r="G164" s="159" t="s">
        <v>185</v>
      </c>
      <c r="H164" s="160">
        <v>57.6</v>
      </c>
      <c r="I164" s="161"/>
      <c r="J164" s="160">
        <f>ROUND(I164*H164,3)</f>
        <v>0</v>
      </c>
      <c r="K164" s="162"/>
      <c r="L164" s="30"/>
      <c r="M164" s="163" t="s">
        <v>1</v>
      </c>
      <c r="N164" s="164" t="s">
        <v>41</v>
      </c>
      <c r="O164" s="55"/>
      <c r="P164" s="165">
        <f>O164*H164</f>
        <v>0</v>
      </c>
      <c r="Q164" s="165">
        <v>4.1999999999999997E-3</v>
      </c>
      <c r="R164" s="165">
        <f>Q164*H164</f>
        <v>0.24192</v>
      </c>
      <c r="S164" s="165">
        <v>0</v>
      </c>
      <c r="T164" s="166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7" t="s">
        <v>204</v>
      </c>
      <c r="AT164" s="167" t="s">
        <v>155</v>
      </c>
      <c r="AU164" s="167" t="s">
        <v>131</v>
      </c>
      <c r="AY164" s="14" t="s">
        <v>153</v>
      </c>
      <c r="BE164" s="168">
        <f>IF(N164="základná",J164,0)</f>
        <v>0</v>
      </c>
      <c r="BF164" s="168">
        <f>IF(N164="znížená",J164,0)</f>
        <v>0</v>
      </c>
      <c r="BG164" s="168">
        <f>IF(N164="zákl. prenesená",J164,0)</f>
        <v>0</v>
      </c>
      <c r="BH164" s="168">
        <f>IF(N164="zníž. prenesená",J164,0)</f>
        <v>0</v>
      </c>
      <c r="BI164" s="168">
        <f>IF(N164="nulová",J164,0)</f>
        <v>0</v>
      </c>
      <c r="BJ164" s="14" t="s">
        <v>131</v>
      </c>
      <c r="BK164" s="169">
        <f>ROUND(I164*H164,3)</f>
        <v>0</v>
      </c>
      <c r="BL164" s="14" t="s">
        <v>204</v>
      </c>
      <c r="BM164" s="167" t="s">
        <v>1306</v>
      </c>
    </row>
    <row r="165" spans="1:65" s="2" customFormat="1" ht="33" customHeight="1" x14ac:dyDescent="0.25">
      <c r="A165" s="29"/>
      <c r="B165" s="121"/>
      <c r="C165" s="156" t="s">
        <v>219</v>
      </c>
      <c r="D165" s="156" t="s">
        <v>155</v>
      </c>
      <c r="E165" s="157"/>
      <c r="F165" s="158" t="s">
        <v>1307</v>
      </c>
      <c r="G165" s="159" t="s">
        <v>185</v>
      </c>
      <c r="H165" s="160">
        <v>43.2</v>
      </c>
      <c r="I165" s="161"/>
      <c r="J165" s="160">
        <f>ROUND(I165*H165,3)</f>
        <v>0</v>
      </c>
      <c r="K165" s="162"/>
      <c r="L165" s="30"/>
      <c r="M165" s="163" t="s">
        <v>1</v>
      </c>
      <c r="N165" s="164" t="s">
        <v>41</v>
      </c>
      <c r="O165" s="55"/>
      <c r="P165" s="165">
        <f>O165*H165</f>
        <v>0</v>
      </c>
      <c r="Q165" s="165">
        <v>5.1799999999999997E-3</v>
      </c>
      <c r="R165" s="165">
        <f>Q165*H165</f>
        <v>0.223776</v>
      </c>
      <c r="S165" s="165">
        <v>0</v>
      </c>
      <c r="T165" s="166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7" t="s">
        <v>204</v>
      </c>
      <c r="AT165" s="167" t="s">
        <v>155</v>
      </c>
      <c r="AU165" s="167" t="s">
        <v>131</v>
      </c>
      <c r="AY165" s="14" t="s">
        <v>153</v>
      </c>
      <c r="BE165" s="168">
        <f>IF(N165="základná",J165,0)</f>
        <v>0</v>
      </c>
      <c r="BF165" s="168">
        <f>IF(N165="znížená",J165,0)</f>
        <v>0</v>
      </c>
      <c r="BG165" s="168">
        <f>IF(N165="zákl. prenesená",J165,0)</f>
        <v>0</v>
      </c>
      <c r="BH165" s="168">
        <f>IF(N165="zníž. prenesená",J165,0)</f>
        <v>0</v>
      </c>
      <c r="BI165" s="168">
        <f>IF(N165="nulová",J165,0)</f>
        <v>0</v>
      </c>
      <c r="BJ165" s="14" t="s">
        <v>131</v>
      </c>
      <c r="BK165" s="169">
        <f>ROUND(I165*H165,3)</f>
        <v>0</v>
      </c>
      <c r="BL165" s="14" t="s">
        <v>204</v>
      </c>
      <c r="BM165" s="167" t="s">
        <v>1308</v>
      </c>
    </row>
    <row r="166" spans="1:65" s="2" customFormat="1" ht="21.75" customHeight="1" x14ac:dyDescent="0.25">
      <c r="A166" s="29"/>
      <c r="B166" s="121"/>
      <c r="C166" s="156" t="s">
        <v>223</v>
      </c>
      <c r="D166" s="156" t="s">
        <v>155</v>
      </c>
      <c r="E166" s="157"/>
      <c r="F166" s="158" t="s">
        <v>1309</v>
      </c>
      <c r="G166" s="159" t="s">
        <v>185</v>
      </c>
      <c r="H166" s="160">
        <v>48.6</v>
      </c>
      <c r="I166" s="161"/>
      <c r="J166" s="160">
        <f>ROUND(I166*H166,3)</f>
        <v>0</v>
      </c>
      <c r="K166" s="162"/>
      <c r="L166" s="30"/>
      <c r="M166" s="163" t="s">
        <v>1</v>
      </c>
      <c r="N166" s="164" t="s">
        <v>41</v>
      </c>
      <c r="O166" s="55"/>
      <c r="P166" s="165">
        <f>O166*H166</f>
        <v>0</v>
      </c>
      <c r="Q166" s="165">
        <v>8.0000000000000007E-5</v>
      </c>
      <c r="R166" s="165">
        <f>Q166*H166</f>
        <v>3.8880000000000004E-3</v>
      </c>
      <c r="S166" s="165">
        <v>0</v>
      </c>
      <c r="T166" s="166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7" t="s">
        <v>204</v>
      </c>
      <c r="AT166" s="167" t="s">
        <v>155</v>
      </c>
      <c r="AU166" s="167" t="s">
        <v>131</v>
      </c>
      <c r="AY166" s="14" t="s">
        <v>153</v>
      </c>
      <c r="BE166" s="168">
        <f>IF(N166="základná",J166,0)</f>
        <v>0</v>
      </c>
      <c r="BF166" s="168">
        <f>IF(N166="znížená",J166,0)</f>
        <v>0</v>
      </c>
      <c r="BG166" s="168">
        <f>IF(N166="zákl. prenesená",J166,0)</f>
        <v>0</v>
      </c>
      <c r="BH166" s="168">
        <f>IF(N166="zníž. prenesená",J166,0)</f>
        <v>0</v>
      </c>
      <c r="BI166" s="168">
        <f>IF(N166="nulová",J166,0)</f>
        <v>0</v>
      </c>
      <c r="BJ166" s="14" t="s">
        <v>131</v>
      </c>
      <c r="BK166" s="169">
        <f>ROUND(I166*H166,3)</f>
        <v>0</v>
      </c>
      <c r="BL166" s="14" t="s">
        <v>204</v>
      </c>
      <c r="BM166" s="167" t="s">
        <v>1310</v>
      </c>
    </row>
    <row r="167" spans="1:65" s="2" customFormat="1" ht="44.25" customHeight="1" x14ac:dyDescent="0.25">
      <c r="A167" s="29"/>
      <c r="B167" s="121"/>
      <c r="C167" s="170" t="s">
        <v>226</v>
      </c>
      <c r="D167" s="170" t="s">
        <v>195</v>
      </c>
      <c r="E167" s="171"/>
      <c r="F167" s="172" t="s">
        <v>1311</v>
      </c>
      <c r="G167" s="173" t="s">
        <v>185</v>
      </c>
      <c r="H167" s="174">
        <v>55.89</v>
      </c>
      <c r="I167" s="175"/>
      <c r="J167" s="174">
        <f>ROUND(I167*H167,3)</f>
        <v>0</v>
      </c>
      <c r="K167" s="176"/>
      <c r="L167" s="177"/>
      <c r="M167" s="178" t="s">
        <v>1</v>
      </c>
      <c r="N167" s="179" t="s">
        <v>41</v>
      </c>
      <c r="O167" s="55"/>
      <c r="P167" s="165">
        <f>O167*H167</f>
        <v>0</v>
      </c>
      <c r="Q167" s="165">
        <v>0</v>
      </c>
      <c r="R167" s="165">
        <f>Q167*H167</f>
        <v>0</v>
      </c>
      <c r="S167" s="165">
        <v>0</v>
      </c>
      <c r="T167" s="166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67" t="s">
        <v>253</v>
      </c>
      <c r="AT167" s="167" t="s">
        <v>195</v>
      </c>
      <c r="AU167" s="167" t="s">
        <v>131</v>
      </c>
      <c r="AY167" s="14" t="s">
        <v>153</v>
      </c>
      <c r="BE167" s="168">
        <f>IF(N167="základná",J167,0)</f>
        <v>0</v>
      </c>
      <c r="BF167" s="168">
        <f>IF(N167="znížená",J167,0)</f>
        <v>0</v>
      </c>
      <c r="BG167" s="168">
        <f>IF(N167="zákl. prenesená",J167,0)</f>
        <v>0</v>
      </c>
      <c r="BH167" s="168">
        <f>IF(N167="zníž. prenesená",J167,0)</f>
        <v>0</v>
      </c>
      <c r="BI167" s="168">
        <f>IF(N167="nulová",J167,0)</f>
        <v>0</v>
      </c>
      <c r="BJ167" s="14" t="s">
        <v>131</v>
      </c>
      <c r="BK167" s="169">
        <f>ROUND(I167*H167,3)</f>
        <v>0</v>
      </c>
      <c r="BL167" s="14" t="s">
        <v>204</v>
      </c>
      <c r="BM167" s="167" t="s">
        <v>1312</v>
      </c>
    </row>
    <row r="168" spans="1:65" s="2" customFormat="1" ht="21.75" customHeight="1" x14ac:dyDescent="0.25">
      <c r="A168" s="29"/>
      <c r="B168" s="121"/>
      <c r="C168" s="156" t="s">
        <v>229</v>
      </c>
      <c r="D168" s="156" t="s">
        <v>155</v>
      </c>
      <c r="E168" s="157"/>
      <c r="F168" s="158" t="s">
        <v>310</v>
      </c>
      <c r="G168" s="159" t="s">
        <v>311</v>
      </c>
      <c r="H168" s="161"/>
      <c r="I168" s="161"/>
      <c r="J168" s="160">
        <f>ROUND(I168*H168,3)</f>
        <v>0</v>
      </c>
      <c r="K168" s="162"/>
      <c r="L168" s="30"/>
      <c r="M168" s="163" t="s">
        <v>1</v>
      </c>
      <c r="N168" s="164" t="s">
        <v>41</v>
      </c>
      <c r="O168" s="55"/>
      <c r="P168" s="165">
        <f>O168*H168</f>
        <v>0</v>
      </c>
      <c r="Q168" s="165">
        <v>0</v>
      </c>
      <c r="R168" s="165">
        <f>Q168*H168</f>
        <v>0</v>
      </c>
      <c r="S168" s="165">
        <v>0</v>
      </c>
      <c r="T168" s="166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7" t="s">
        <v>204</v>
      </c>
      <c r="AT168" s="167" t="s">
        <v>155</v>
      </c>
      <c r="AU168" s="167" t="s">
        <v>131</v>
      </c>
      <c r="AY168" s="14" t="s">
        <v>153</v>
      </c>
      <c r="BE168" s="168">
        <f>IF(N168="základná",J168,0)</f>
        <v>0</v>
      </c>
      <c r="BF168" s="168">
        <f>IF(N168="znížená",J168,0)</f>
        <v>0</v>
      </c>
      <c r="BG168" s="168">
        <f>IF(N168="zákl. prenesená",J168,0)</f>
        <v>0</v>
      </c>
      <c r="BH168" s="168">
        <f>IF(N168="zníž. prenesená",J168,0)</f>
        <v>0</v>
      </c>
      <c r="BI168" s="168">
        <f>IF(N168="nulová",J168,0)</f>
        <v>0</v>
      </c>
      <c r="BJ168" s="14" t="s">
        <v>131</v>
      </c>
      <c r="BK168" s="169">
        <f>ROUND(I168*H168,3)</f>
        <v>0</v>
      </c>
      <c r="BL168" s="14" t="s">
        <v>204</v>
      </c>
      <c r="BM168" s="167" t="s">
        <v>1313</v>
      </c>
    </row>
    <row r="169" spans="1:65" s="12" customFormat="1" ht="25.95" customHeight="1" x14ac:dyDescent="0.35">
      <c r="B169" s="143"/>
      <c r="D169" s="144" t="s">
        <v>74</v>
      </c>
      <c r="E169" s="145"/>
      <c r="F169" s="145" t="s">
        <v>328</v>
      </c>
      <c r="I169" s="146"/>
      <c r="J169" s="147">
        <f>BK169</f>
        <v>0</v>
      </c>
      <c r="L169" s="143"/>
      <c r="M169" s="148"/>
      <c r="N169" s="149"/>
      <c r="O169" s="149"/>
      <c r="P169" s="150">
        <f>P170</f>
        <v>0</v>
      </c>
      <c r="Q169" s="149"/>
      <c r="R169" s="150">
        <f>R170</f>
        <v>41.604999999999997</v>
      </c>
      <c r="S169" s="149"/>
      <c r="T169" s="151">
        <f>T170</f>
        <v>0</v>
      </c>
      <c r="AR169" s="144" t="s">
        <v>162</v>
      </c>
      <c r="AT169" s="152" t="s">
        <v>74</v>
      </c>
      <c r="AU169" s="152" t="s">
        <v>75</v>
      </c>
      <c r="AY169" s="144" t="s">
        <v>153</v>
      </c>
      <c r="BK169" s="153">
        <f>BK170</f>
        <v>0</v>
      </c>
    </row>
    <row r="170" spans="1:65" s="12" customFormat="1" ht="22.95" customHeight="1" x14ac:dyDescent="0.3">
      <c r="B170" s="143"/>
      <c r="D170" s="144" t="s">
        <v>74</v>
      </c>
      <c r="E170" s="154"/>
      <c r="F170" s="154" t="s">
        <v>1314</v>
      </c>
      <c r="I170" s="146"/>
      <c r="J170" s="155">
        <f>BK170</f>
        <v>0</v>
      </c>
      <c r="L170" s="143"/>
      <c r="M170" s="148"/>
      <c r="N170" s="149"/>
      <c r="O170" s="149"/>
      <c r="P170" s="150">
        <f>SUM(P171:P173)</f>
        <v>0</v>
      </c>
      <c r="Q170" s="149"/>
      <c r="R170" s="150">
        <f>SUM(R171:R173)</f>
        <v>41.604999999999997</v>
      </c>
      <c r="S170" s="149"/>
      <c r="T170" s="151">
        <f>SUM(T171:T173)</f>
        <v>0</v>
      </c>
      <c r="AR170" s="144" t="s">
        <v>162</v>
      </c>
      <c r="AT170" s="152" t="s">
        <v>74</v>
      </c>
      <c r="AU170" s="152" t="s">
        <v>83</v>
      </c>
      <c r="AY170" s="144" t="s">
        <v>153</v>
      </c>
      <c r="BK170" s="153">
        <f>SUM(BK171:BK173)</f>
        <v>0</v>
      </c>
    </row>
    <row r="171" spans="1:65" s="2" customFormat="1" ht="16.5" customHeight="1" x14ac:dyDescent="0.25">
      <c r="A171" s="29"/>
      <c r="B171" s="121"/>
      <c r="C171" s="156" t="s">
        <v>232</v>
      </c>
      <c r="D171" s="156" t="s">
        <v>155</v>
      </c>
      <c r="E171" s="157"/>
      <c r="F171" s="158" t="s">
        <v>1315</v>
      </c>
      <c r="G171" s="159" t="s">
        <v>340</v>
      </c>
      <c r="H171" s="160">
        <v>2</v>
      </c>
      <c r="I171" s="161"/>
      <c r="J171" s="160">
        <f>ROUND(I171*H171,3)</f>
        <v>0</v>
      </c>
      <c r="K171" s="162"/>
      <c r="L171" s="30"/>
      <c r="M171" s="163" t="s">
        <v>1</v>
      </c>
      <c r="N171" s="164" t="s">
        <v>41</v>
      </c>
      <c r="O171" s="55"/>
      <c r="P171" s="165">
        <f>O171*H171</f>
        <v>0</v>
      </c>
      <c r="Q171" s="165">
        <v>0</v>
      </c>
      <c r="R171" s="165">
        <f>Q171*H171</f>
        <v>0</v>
      </c>
      <c r="S171" s="165">
        <v>0</v>
      </c>
      <c r="T171" s="166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7" t="s">
        <v>332</v>
      </c>
      <c r="AT171" s="167" t="s">
        <v>155</v>
      </c>
      <c r="AU171" s="167" t="s">
        <v>131</v>
      </c>
      <c r="AY171" s="14" t="s">
        <v>153</v>
      </c>
      <c r="BE171" s="168">
        <f>IF(N171="základná",J171,0)</f>
        <v>0</v>
      </c>
      <c r="BF171" s="168">
        <f>IF(N171="znížená",J171,0)</f>
        <v>0</v>
      </c>
      <c r="BG171" s="168">
        <f>IF(N171="zákl. prenesená",J171,0)</f>
        <v>0</v>
      </c>
      <c r="BH171" s="168">
        <f>IF(N171="zníž. prenesená",J171,0)</f>
        <v>0</v>
      </c>
      <c r="BI171" s="168">
        <f>IF(N171="nulová",J171,0)</f>
        <v>0</v>
      </c>
      <c r="BJ171" s="14" t="s">
        <v>131</v>
      </c>
      <c r="BK171" s="169">
        <f>ROUND(I171*H171,3)</f>
        <v>0</v>
      </c>
      <c r="BL171" s="14" t="s">
        <v>332</v>
      </c>
      <c r="BM171" s="167" t="s">
        <v>1316</v>
      </c>
    </row>
    <row r="172" spans="1:65" s="2" customFormat="1" ht="33" customHeight="1" x14ac:dyDescent="0.25">
      <c r="A172" s="29"/>
      <c r="B172" s="121"/>
      <c r="C172" s="170" t="s">
        <v>235</v>
      </c>
      <c r="D172" s="170" t="s">
        <v>195</v>
      </c>
      <c r="E172" s="171"/>
      <c r="F172" s="172" t="s">
        <v>1317</v>
      </c>
      <c r="G172" s="173" t="s">
        <v>340</v>
      </c>
      <c r="H172" s="174">
        <v>2</v>
      </c>
      <c r="I172" s="175"/>
      <c r="J172" s="174">
        <f>ROUND(I172*H172,3)</f>
        <v>0</v>
      </c>
      <c r="K172" s="176"/>
      <c r="L172" s="177"/>
      <c r="M172" s="178" t="s">
        <v>1</v>
      </c>
      <c r="N172" s="179" t="s">
        <v>41</v>
      </c>
      <c r="O172" s="55"/>
      <c r="P172" s="165">
        <f>O172*H172</f>
        <v>0</v>
      </c>
      <c r="Q172" s="165">
        <v>20</v>
      </c>
      <c r="R172" s="165">
        <f>Q172*H172</f>
        <v>40</v>
      </c>
      <c r="S172" s="165">
        <v>0</v>
      </c>
      <c r="T172" s="166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7" t="s">
        <v>176</v>
      </c>
      <c r="AT172" s="167" t="s">
        <v>195</v>
      </c>
      <c r="AU172" s="167" t="s">
        <v>131</v>
      </c>
      <c r="AY172" s="14" t="s">
        <v>153</v>
      </c>
      <c r="BE172" s="168">
        <f>IF(N172="základná",J172,0)</f>
        <v>0</v>
      </c>
      <c r="BF172" s="168">
        <f>IF(N172="znížená",J172,0)</f>
        <v>0</v>
      </c>
      <c r="BG172" s="168">
        <f>IF(N172="zákl. prenesená",J172,0)</f>
        <v>0</v>
      </c>
      <c r="BH172" s="168">
        <f>IF(N172="zníž. prenesená",J172,0)</f>
        <v>0</v>
      </c>
      <c r="BI172" s="168">
        <f>IF(N172="nulová",J172,0)</f>
        <v>0</v>
      </c>
      <c r="BJ172" s="14" t="s">
        <v>131</v>
      </c>
      <c r="BK172" s="169">
        <f>ROUND(I172*H172,3)</f>
        <v>0</v>
      </c>
      <c r="BL172" s="14" t="s">
        <v>158</v>
      </c>
      <c r="BM172" s="167" t="s">
        <v>1318</v>
      </c>
    </row>
    <row r="173" spans="1:65" s="2" customFormat="1" ht="16.5" customHeight="1" x14ac:dyDescent="0.25">
      <c r="A173" s="29"/>
      <c r="B173" s="121"/>
      <c r="C173" s="170" t="s">
        <v>238</v>
      </c>
      <c r="D173" s="170" t="s">
        <v>195</v>
      </c>
      <c r="E173" s="171"/>
      <c r="F173" s="172" t="s">
        <v>1319</v>
      </c>
      <c r="G173" s="173" t="s">
        <v>340</v>
      </c>
      <c r="H173" s="174">
        <v>1</v>
      </c>
      <c r="I173" s="175"/>
      <c r="J173" s="174">
        <f>ROUND(I173*H173,3)</f>
        <v>0</v>
      </c>
      <c r="K173" s="176"/>
      <c r="L173" s="177"/>
      <c r="M173" s="185" t="s">
        <v>1</v>
      </c>
      <c r="N173" s="186" t="s">
        <v>41</v>
      </c>
      <c r="O173" s="182"/>
      <c r="P173" s="183">
        <f>O173*H173</f>
        <v>0</v>
      </c>
      <c r="Q173" s="183">
        <v>1.605</v>
      </c>
      <c r="R173" s="183">
        <f>Q173*H173</f>
        <v>1.605</v>
      </c>
      <c r="S173" s="183">
        <v>0</v>
      </c>
      <c r="T173" s="184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7" t="s">
        <v>176</v>
      </c>
      <c r="AT173" s="167" t="s">
        <v>195</v>
      </c>
      <c r="AU173" s="167" t="s">
        <v>131</v>
      </c>
      <c r="AY173" s="14" t="s">
        <v>153</v>
      </c>
      <c r="BE173" s="168">
        <f>IF(N173="základná",J173,0)</f>
        <v>0</v>
      </c>
      <c r="BF173" s="168">
        <f>IF(N173="znížená",J173,0)</f>
        <v>0</v>
      </c>
      <c r="BG173" s="168">
        <f>IF(N173="zákl. prenesená",J173,0)</f>
        <v>0</v>
      </c>
      <c r="BH173" s="168">
        <f>IF(N173="zníž. prenesená",J173,0)</f>
        <v>0</v>
      </c>
      <c r="BI173" s="168">
        <f>IF(N173="nulová",J173,0)</f>
        <v>0</v>
      </c>
      <c r="BJ173" s="14" t="s">
        <v>131</v>
      </c>
      <c r="BK173" s="169">
        <f>ROUND(I173*H173,3)</f>
        <v>0</v>
      </c>
      <c r="BL173" s="14" t="s">
        <v>158</v>
      </c>
      <c r="BM173" s="167" t="s">
        <v>1320</v>
      </c>
    </row>
    <row r="174" spans="1:65" s="2" customFormat="1" ht="7" customHeight="1" x14ac:dyDescent="0.25">
      <c r="A174" s="29"/>
      <c r="B174" s="44"/>
      <c r="C174" s="45"/>
      <c r="D174" s="45"/>
      <c r="E174" s="45"/>
      <c r="F174" s="45"/>
      <c r="G174" s="45"/>
      <c r="H174" s="45"/>
      <c r="I174" s="45"/>
      <c r="J174" s="45"/>
      <c r="K174" s="45"/>
      <c r="L174" s="30"/>
      <c r="M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</row>
  </sheetData>
  <autoFilter ref="C135:K173" xr:uid="{00000000-0009-0000-0000-000006000000}"/>
  <mergeCells count="14">
    <mergeCell ref="D114:F114"/>
    <mergeCell ref="E126:H126"/>
    <mergeCell ref="E128:H128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60"/>
  <sheetViews>
    <sheetView showGridLines="0" topLeftCell="A91" workbookViewId="0">
      <selection activeCell="X141" sqref="X141"/>
    </sheetView>
  </sheetViews>
  <sheetFormatPr defaultRowHeight="10.3" x14ac:dyDescent="0.25"/>
  <cols>
    <col min="1" max="1" width="8.36328125" style="1" customWidth="1"/>
    <col min="2" max="2" width="1.1796875" style="1" customWidth="1"/>
    <col min="3" max="3" width="4.1796875" style="1" customWidth="1"/>
    <col min="4" max="4" width="4.36328125" style="1" customWidth="1"/>
    <col min="5" max="5" width="17.1796875" style="1" customWidth="1"/>
    <col min="6" max="6" width="50.81640625" style="1" customWidth="1"/>
    <col min="7" max="7" width="7.453125" style="1" customWidth="1"/>
    <col min="8" max="8" width="14" style="1" customWidth="1"/>
    <col min="9" max="9" width="15.81640625" style="1" customWidth="1"/>
    <col min="10" max="10" width="22.36328125" style="1" customWidth="1"/>
    <col min="11" max="11" width="22.36328125" style="1" hidden="1" customWidth="1"/>
    <col min="12" max="12" width="9.36328125" style="1" customWidth="1"/>
    <col min="13" max="13" width="10.81640625" style="1" hidden="1" customWidth="1"/>
    <col min="14" max="14" width="9.36328125" style="1" hidden="1"/>
    <col min="15" max="20" width="14.1796875" style="1" hidden="1" customWidth="1"/>
    <col min="21" max="21" width="16.36328125" style="1" hidden="1" customWidth="1"/>
    <col min="22" max="22" width="12.36328125" style="1" customWidth="1"/>
    <col min="23" max="23" width="16.36328125" style="1" customWidth="1"/>
    <col min="24" max="24" width="12.36328125" style="1" customWidth="1"/>
    <col min="25" max="25" width="15" style="1" customWidth="1"/>
    <col min="26" max="26" width="11" style="1" customWidth="1"/>
    <col min="27" max="27" width="15" style="1" customWidth="1"/>
    <col min="28" max="28" width="16.36328125" style="1" customWidth="1"/>
    <col min="29" max="29" width="11" style="1" customWidth="1"/>
    <col min="30" max="30" width="15" style="1" customWidth="1"/>
    <col min="31" max="31" width="16.36328125" style="1" customWidth="1"/>
    <col min="44" max="65" width="9.36328125" style="1" hidden="1"/>
  </cols>
  <sheetData>
    <row r="2" spans="1:46" s="1" customFormat="1" ht="37" customHeight="1" x14ac:dyDescent="0.25">
      <c r="L2" s="187" t="s">
        <v>5</v>
      </c>
      <c r="M2" s="188"/>
      <c r="N2" s="188"/>
      <c r="O2" s="188"/>
      <c r="P2" s="188"/>
      <c r="Q2" s="188"/>
      <c r="R2" s="188"/>
      <c r="S2" s="188"/>
      <c r="T2" s="188"/>
      <c r="U2" s="188"/>
      <c r="V2" s="188"/>
      <c r="AT2" s="14" t="s">
        <v>102</v>
      </c>
    </row>
    <row r="3" spans="1:46" s="1" customFormat="1" ht="7" customHeight="1" x14ac:dyDescent="0.25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5" customHeight="1" x14ac:dyDescent="0.25">
      <c r="B4" s="17"/>
      <c r="D4" s="18" t="s">
        <v>103</v>
      </c>
      <c r="L4" s="17"/>
      <c r="M4" s="90" t="s">
        <v>9</v>
      </c>
      <c r="AT4" s="14" t="s">
        <v>3</v>
      </c>
    </row>
    <row r="5" spans="1:46" s="1" customFormat="1" ht="7" customHeight="1" x14ac:dyDescent="0.25">
      <c r="B5" s="17"/>
      <c r="L5" s="17"/>
    </row>
    <row r="6" spans="1:46" s="1" customFormat="1" ht="12" customHeight="1" x14ac:dyDescent="0.25">
      <c r="B6" s="17"/>
      <c r="D6" s="24" t="s">
        <v>14</v>
      </c>
      <c r="L6" s="17"/>
    </row>
    <row r="7" spans="1:46" s="1" customFormat="1" ht="16.5" customHeight="1" x14ac:dyDescent="0.25">
      <c r="B7" s="17"/>
      <c r="E7" s="228" t="str">
        <f>'Rekapitulácia stavby'!K6</f>
        <v>Areál na spracovanie biologickeho odpadu</v>
      </c>
      <c r="F7" s="229"/>
      <c r="G7" s="229"/>
      <c r="H7" s="229"/>
      <c r="L7" s="17"/>
    </row>
    <row r="8" spans="1:46" s="2" customFormat="1" ht="12" customHeight="1" x14ac:dyDescent="0.25">
      <c r="A8" s="29"/>
      <c r="B8" s="30"/>
      <c r="C8" s="29"/>
      <c r="D8" s="24" t="s">
        <v>104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5">
      <c r="A9" s="29"/>
      <c r="B9" s="30"/>
      <c r="C9" s="29"/>
      <c r="D9" s="29"/>
      <c r="E9" s="217" t="s">
        <v>1321</v>
      </c>
      <c r="F9" s="230"/>
      <c r="G9" s="230"/>
      <c r="H9" s="230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x14ac:dyDescent="0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5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5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25. 11. 2019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5" customHeight="1" x14ac:dyDescent="0.25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5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24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5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 x14ac:dyDescent="0.25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 x14ac:dyDescent="0.25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 x14ac:dyDescent="0.25">
      <c r="A18" s="29"/>
      <c r="B18" s="30"/>
      <c r="C18" s="29"/>
      <c r="D18" s="29"/>
      <c r="E18" s="231" t="str">
        <f>'Rekapitulácia stavby'!E14</f>
        <v>Vyplň údaj</v>
      </c>
      <c r="F18" s="199"/>
      <c r="G18" s="199"/>
      <c r="H18" s="199"/>
      <c r="I18" s="2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 x14ac:dyDescent="0.25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 x14ac:dyDescent="0.25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 x14ac:dyDescent="0.25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26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 x14ac:dyDescent="0.25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 x14ac:dyDescent="0.25">
      <c r="A23" s="29"/>
      <c r="B23" s="30"/>
      <c r="C23" s="29"/>
      <c r="D23" s="24" t="s">
        <v>33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 x14ac:dyDescent="0.25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26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 x14ac:dyDescent="0.25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 x14ac:dyDescent="0.25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 x14ac:dyDescent="0.25">
      <c r="A27" s="91"/>
      <c r="B27" s="92"/>
      <c r="C27" s="91"/>
      <c r="D27" s="91"/>
      <c r="E27" s="203" t="s">
        <v>1</v>
      </c>
      <c r="F27" s="203"/>
      <c r="G27" s="203"/>
      <c r="H27" s="20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7" customHeight="1" x14ac:dyDescent="0.2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 x14ac:dyDescent="0.25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5" customHeight="1" x14ac:dyDescent="0.25">
      <c r="A30" s="29"/>
      <c r="B30" s="30"/>
      <c r="C30" s="29"/>
      <c r="D30" s="22" t="s">
        <v>106</v>
      </c>
      <c r="E30" s="29"/>
      <c r="F30" s="29"/>
      <c r="G30" s="29"/>
      <c r="H30" s="29"/>
      <c r="I30" s="29"/>
      <c r="J30" s="94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5" customHeight="1" x14ac:dyDescent="0.25">
      <c r="A31" s="29"/>
      <c r="B31" s="30"/>
      <c r="C31" s="29"/>
      <c r="D31" s="95" t="s">
        <v>107</v>
      </c>
      <c r="E31" s="29"/>
      <c r="F31" s="29"/>
      <c r="G31" s="29"/>
      <c r="H31" s="29"/>
      <c r="I31" s="29"/>
      <c r="J31" s="94">
        <f>J107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4" customHeight="1" x14ac:dyDescent="0.25">
      <c r="A32" s="29"/>
      <c r="B32" s="30"/>
      <c r="C32" s="29"/>
      <c r="D32" s="96" t="s">
        <v>35</v>
      </c>
      <c r="E32" s="29"/>
      <c r="F32" s="29"/>
      <c r="G32" s="29"/>
      <c r="H32" s="29"/>
      <c r="I32" s="29"/>
      <c r="J32" s="68">
        <f>ROUND(J30 + J31,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7" customHeight="1" x14ac:dyDescent="0.25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5" customHeight="1" x14ac:dyDescent="0.25">
      <c r="A34" s="29"/>
      <c r="B34" s="30"/>
      <c r="C34" s="29"/>
      <c r="D34" s="29"/>
      <c r="E34" s="29"/>
      <c r="F34" s="33" t="s">
        <v>37</v>
      </c>
      <c r="G34" s="29"/>
      <c r="H34" s="29"/>
      <c r="I34" s="33" t="s">
        <v>36</v>
      </c>
      <c r="J34" s="33" t="s">
        <v>38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5" customHeight="1" x14ac:dyDescent="0.25">
      <c r="A35" s="29"/>
      <c r="B35" s="30"/>
      <c r="C35" s="29"/>
      <c r="D35" s="97" t="s">
        <v>39</v>
      </c>
      <c r="E35" s="24" t="s">
        <v>40</v>
      </c>
      <c r="F35" s="98">
        <f>ROUND((SUM(BE107:BE114) + SUM(BE134:BE159)),  2)</f>
        <v>0</v>
      </c>
      <c r="G35" s="29"/>
      <c r="H35" s="29"/>
      <c r="I35" s="99">
        <v>0.2</v>
      </c>
      <c r="J35" s="98">
        <f>ROUND(((SUM(BE107:BE114) + SUM(BE134:BE159))*I35),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5" customHeight="1" x14ac:dyDescent="0.25">
      <c r="A36" s="29"/>
      <c r="B36" s="30"/>
      <c r="C36" s="29"/>
      <c r="D36" s="29"/>
      <c r="E36" s="24" t="s">
        <v>41</v>
      </c>
      <c r="F36" s="98">
        <f>ROUND((SUM(BF107:BF114) + SUM(BF134:BF159)),  2)</f>
        <v>0</v>
      </c>
      <c r="G36" s="29"/>
      <c r="H36" s="29"/>
      <c r="I36" s="99">
        <v>0.2</v>
      </c>
      <c r="J36" s="98">
        <f>ROUND(((SUM(BF107:BF114) + SUM(BF134:BF159))*I36),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5" hidden="1" customHeight="1" x14ac:dyDescent="0.25">
      <c r="A37" s="29"/>
      <c r="B37" s="30"/>
      <c r="C37" s="29"/>
      <c r="D37" s="29"/>
      <c r="E37" s="24" t="s">
        <v>42</v>
      </c>
      <c r="F37" s="98">
        <f>ROUND((SUM(BG107:BG114) + SUM(BG134:BG159)),  2)</f>
        <v>0</v>
      </c>
      <c r="G37" s="29"/>
      <c r="H37" s="29"/>
      <c r="I37" s="99">
        <v>0.2</v>
      </c>
      <c r="J37" s="98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5" hidden="1" customHeight="1" x14ac:dyDescent="0.25">
      <c r="A38" s="29"/>
      <c r="B38" s="30"/>
      <c r="C38" s="29"/>
      <c r="D38" s="29"/>
      <c r="E38" s="24" t="s">
        <v>43</v>
      </c>
      <c r="F38" s="98">
        <f>ROUND((SUM(BH107:BH114) + SUM(BH134:BH159)),  2)</f>
        <v>0</v>
      </c>
      <c r="G38" s="29"/>
      <c r="H38" s="29"/>
      <c r="I38" s="99">
        <v>0.2</v>
      </c>
      <c r="J38" s="98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5" hidden="1" customHeight="1" x14ac:dyDescent="0.25">
      <c r="A39" s="29"/>
      <c r="B39" s="30"/>
      <c r="C39" s="29"/>
      <c r="D39" s="29"/>
      <c r="E39" s="24" t="s">
        <v>44</v>
      </c>
      <c r="F39" s="98">
        <f>ROUND((SUM(BI107:BI114) + SUM(BI134:BI159)),  2)</f>
        <v>0</v>
      </c>
      <c r="G39" s="29"/>
      <c r="H39" s="29"/>
      <c r="I39" s="99">
        <v>0</v>
      </c>
      <c r="J39" s="98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7" customHeight="1" x14ac:dyDescent="0.25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4" customHeight="1" x14ac:dyDescent="0.25">
      <c r="A41" s="29"/>
      <c r="B41" s="30"/>
      <c r="C41" s="100"/>
      <c r="D41" s="101" t="s">
        <v>45</v>
      </c>
      <c r="E41" s="57"/>
      <c r="F41" s="57"/>
      <c r="G41" s="102" t="s">
        <v>46</v>
      </c>
      <c r="H41" s="103" t="s">
        <v>47</v>
      </c>
      <c r="I41" s="57"/>
      <c r="J41" s="104">
        <f>SUM(J32:J39)</f>
        <v>0</v>
      </c>
      <c r="K41" s="105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5" customHeight="1" x14ac:dyDescent="0.25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5" customHeight="1" x14ac:dyDescent="0.25">
      <c r="B43" s="17"/>
      <c r="L43" s="17"/>
    </row>
    <row r="44" spans="1:31" s="1" customFormat="1" ht="14.5" customHeight="1" x14ac:dyDescent="0.25">
      <c r="B44" s="17"/>
      <c r="L44" s="17"/>
    </row>
    <row r="45" spans="1:31" s="1" customFormat="1" ht="14.5" customHeight="1" x14ac:dyDescent="0.25">
      <c r="B45" s="17"/>
      <c r="L45" s="17"/>
    </row>
    <row r="46" spans="1:31" s="1" customFormat="1" ht="14.5" customHeight="1" x14ac:dyDescent="0.25">
      <c r="B46" s="17"/>
      <c r="L46" s="17"/>
    </row>
    <row r="47" spans="1:31" s="1" customFormat="1" ht="14.5" customHeight="1" x14ac:dyDescent="0.25">
      <c r="B47" s="17"/>
      <c r="L47" s="17"/>
    </row>
    <row r="48" spans="1:31" s="1" customFormat="1" ht="14.5" customHeight="1" x14ac:dyDescent="0.25">
      <c r="B48" s="17"/>
      <c r="L48" s="17"/>
    </row>
    <row r="49" spans="1:31" s="1" customFormat="1" ht="14.5" customHeight="1" x14ac:dyDescent="0.25">
      <c r="B49" s="17"/>
      <c r="L49" s="17"/>
    </row>
    <row r="50" spans="1:31" s="2" customFormat="1" ht="14.5" customHeight="1" x14ac:dyDescent="0.25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 x14ac:dyDescent="0.25">
      <c r="B51" s="17"/>
      <c r="L51" s="17"/>
    </row>
    <row r="52" spans="1:31" x14ac:dyDescent="0.25">
      <c r="B52" s="17"/>
      <c r="L52" s="17"/>
    </row>
    <row r="53" spans="1:31" x14ac:dyDescent="0.25">
      <c r="B53" s="17"/>
      <c r="L53" s="17"/>
    </row>
    <row r="54" spans="1:31" x14ac:dyDescent="0.25">
      <c r="B54" s="17"/>
      <c r="L54" s="17"/>
    </row>
    <row r="55" spans="1:31" x14ac:dyDescent="0.25">
      <c r="B55" s="17"/>
      <c r="L55" s="17"/>
    </row>
    <row r="56" spans="1:31" x14ac:dyDescent="0.25">
      <c r="B56" s="17"/>
      <c r="L56" s="17"/>
    </row>
    <row r="57" spans="1:31" x14ac:dyDescent="0.25">
      <c r="B57" s="17"/>
      <c r="L57" s="17"/>
    </row>
    <row r="58" spans="1:31" x14ac:dyDescent="0.25">
      <c r="B58" s="17"/>
      <c r="L58" s="17"/>
    </row>
    <row r="59" spans="1:31" x14ac:dyDescent="0.25">
      <c r="B59" s="17"/>
      <c r="L59" s="17"/>
    </row>
    <row r="60" spans="1:31" x14ac:dyDescent="0.25">
      <c r="B60" s="17"/>
      <c r="L60" s="17"/>
    </row>
    <row r="61" spans="1:31" s="2" customFormat="1" ht="12.45" x14ac:dyDescent="0.25">
      <c r="A61" s="29"/>
      <c r="B61" s="30"/>
      <c r="C61" s="29"/>
      <c r="D61" s="42" t="s">
        <v>50</v>
      </c>
      <c r="E61" s="32"/>
      <c r="F61" s="106" t="s">
        <v>51</v>
      </c>
      <c r="G61" s="42" t="s">
        <v>50</v>
      </c>
      <c r="H61" s="32"/>
      <c r="I61" s="32"/>
      <c r="J61" s="107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x14ac:dyDescent="0.25">
      <c r="B62" s="17"/>
      <c r="L62" s="17"/>
    </row>
    <row r="63" spans="1:31" x14ac:dyDescent="0.25">
      <c r="B63" s="17"/>
      <c r="L63" s="17"/>
    </row>
    <row r="64" spans="1:31" x14ac:dyDescent="0.25">
      <c r="B64" s="17"/>
      <c r="L64" s="17"/>
    </row>
    <row r="65" spans="1:31" s="2" customFormat="1" ht="12.45" x14ac:dyDescent="0.2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x14ac:dyDescent="0.25">
      <c r="B66" s="17"/>
      <c r="L66" s="17"/>
    </row>
    <row r="67" spans="1:31" x14ac:dyDescent="0.25">
      <c r="B67" s="17"/>
      <c r="L67" s="17"/>
    </row>
    <row r="68" spans="1:31" x14ac:dyDescent="0.25">
      <c r="B68" s="17"/>
      <c r="L68" s="17"/>
    </row>
    <row r="69" spans="1:31" x14ac:dyDescent="0.25">
      <c r="B69" s="17"/>
      <c r="L69" s="17"/>
    </row>
    <row r="70" spans="1:31" x14ac:dyDescent="0.25">
      <c r="B70" s="17"/>
      <c r="L70" s="17"/>
    </row>
    <row r="71" spans="1:31" x14ac:dyDescent="0.25">
      <c r="B71" s="17"/>
      <c r="L71" s="17"/>
    </row>
    <row r="72" spans="1:31" x14ac:dyDescent="0.25">
      <c r="B72" s="17"/>
      <c r="L72" s="17"/>
    </row>
    <row r="73" spans="1:31" x14ac:dyDescent="0.25">
      <c r="B73" s="17"/>
      <c r="L73" s="17"/>
    </row>
    <row r="74" spans="1:31" x14ac:dyDescent="0.25">
      <c r="B74" s="17"/>
      <c r="L74" s="17"/>
    </row>
    <row r="75" spans="1:31" x14ac:dyDescent="0.25">
      <c r="B75" s="17"/>
      <c r="L75" s="17"/>
    </row>
    <row r="76" spans="1:31" s="2" customFormat="1" ht="12.45" x14ac:dyDescent="0.25">
      <c r="A76" s="29"/>
      <c r="B76" s="30"/>
      <c r="C76" s="29"/>
      <c r="D76" s="42" t="s">
        <v>50</v>
      </c>
      <c r="E76" s="32"/>
      <c r="F76" s="106" t="s">
        <v>51</v>
      </c>
      <c r="G76" s="42" t="s">
        <v>50</v>
      </c>
      <c r="H76" s="32"/>
      <c r="I76" s="32"/>
      <c r="J76" s="107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5" customHeight="1" x14ac:dyDescent="0.25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7" customHeight="1" x14ac:dyDescent="0.25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5" customHeight="1" x14ac:dyDescent="0.25">
      <c r="A82" s="29"/>
      <c r="B82" s="30"/>
      <c r="C82" s="18" t="s">
        <v>108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7" customHeight="1" x14ac:dyDescent="0.25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5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5">
      <c r="A85" s="29"/>
      <c r="B85" s="30"/>
      <c r="C85" s="29"/>
      <c r="D85" s="29"/>
      <c r="E85" s="228" t="str">
        <f>E7</f>
        <v>Areál na spracovanie biologickeho odpadu</v>
      </c>
      <c r="F85" s="229"/>
      <c r="G85" s="229"/>
      <c r="H85" s="22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5">
      <c r="A86" s="29"/>
      <c r="B86" s="30"/>
      <c r="C86" s="24" t="s">
        <v>104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5">
      <c r="A87" s="29"/>
      <c r="B87" s="30"/>
      <c r="C87" s="29"/>
      <c r="D87" s="29"/>
      <c r="E87" s="217" t="str">
        <f>E9</f>
        <v xml:space="preserve">07 - SO 07 Mostova váha </v>
      </c>
      <c r="F87" s="230"/>
      <c r="G87" s="230"/>
      <c r="H87" s="230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7" customHeight="1" x14ac:dyDescent="0.25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5">
      <c r="A89" s="29"/>
      <c r="B89" s="30"/>
      <c r="C89" s="24" t="s">
        <v>18</v>
      </c>
      <c r="D89" s="29"/>
      <c r="E89" s="29"/>
      <c r="F89" s="22" t="str">
        <f>F12</f>
        <v xml:space="preserve">Nový Ruskov </v>
      </c>
      <c r="G89" s="29"/>
      <c r="H89" s="29"/>
      <c r="I89" s="24" t="s">
        <v>20</v>
      </c>
      <c r="J89" s="52" t="str">
        <f>IF(J12="","",J12)</f>
        <v>25. 11. 2019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7" customHeight="1" x14ac:dyDescent="0.25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5" customHeight="1" x14ac:dyDescent="0.25">
      <c r="A91" s="29"/>
      <c r="B91" s="30"/>
      <c r="C91" s="24" t="s">
        <v>22</v>
      </c>
      <c r="D91" s="29"/>
      <c r="E91" s="29"/>
      <c r="F91" s="22" t="str">
        <f>E15</f>
        <v xml:space="preserve">WASTER, s.r.o.  Nový Ruskov </v>
      </c>
      <c r="G91" s="29"/>
      <c r="H91" s="29"/>
      <c r="I91" s="24" t="s">
        <v>29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5" customHeight="1" x14ac:dyDescent="0.25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33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4" customHeight="1" x14ac:dyDescent="0.25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5">
      <c r="A94" s="29"/>
      <c r="B94" s="30"/>
      <c r="C94" s="108" t="s">
        <v>109</v>
      </c>
      <c r="D94" s="100"/>
      <c r="E94" s="100"/>
      <c r="F94" s="100"/>
      <c r="G94" s="100"/>
      <c r="H94" s="100"/>
      <c r="I94" s="100"/>
      <c r="J94" s="109" t="s">
        <v>110</v>
      </c>
      <c r="K94" s="100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4" customHeight="1" x14ac:dyDescent="0.25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5" customHeight="1" x14ac:dyDescent="0.25">
      <c r="A96" s="29"/>
      <c r="B96" s="30"/>
      <c r="C96" s="110" t="s">
        <v>111</v>
      </c>
      <c r="D96" s="29"/>
      <c r="E96" s="29"/>
      <c r="F96" s="29"/>
      <c r="G96" s="29"/>
      <c r="H96" s="29"/>
      <c r="I96" s="29"/>
      <c r="J96" s="68">
        <f>J134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112</v>
      </c>
    </row>
    <row r="97" spans="1:65" s="9" customFormat="1" ht="25" customHeight="1" x14ac:dyDescent="0.25">
      <c r="B97" s="111"/>
      <c r="D97" s="112" t="s">
        <v>113</v>
      </c>
      <c r="E97" s="113"/>
      <c r="F97" s="113"/>
      <c r="G97" s="113"/>
      <c r="H97" s="113"/>
      <c r="I97" s="113"/>
      <c r="J97" s="114">
        <f>J135</f>
        <v>0</v>
      </c>
      <c r="L97" s="111"/>
    </row>
    <row r="98" spans="1:65" s="10" customFormat="1" ht="19.95" customHeight="1" x14ac:dyDescent="0.25">
      <c r="B98" s="115"/>
      <c r="D98" s="116" t="s">
        <v>114</v>
      </c>
      <c r="E98" s="117"/>
      <c r="F98" s="117"/>
      <c r="G98" s="117"/>
      <c r="H98" s="117"/>
      <c r="I98" s="117"/>
      <c r="J98" s="118">
        <f>J136</f>
        <v>0</v>
      </c>
      <c r="L98" s="115"/>
    </row>
    <row r="99" spans="1:65" s="10" customFormat="1" ht="19.95" customHeight="1" x14ac:dyDescent="0.25">
      <c r="B99" s="115"/>
      <c r="D99" s="116" t="s">
        <v>115</v>
      </c>
      <c r="E99" s="117"/>
      <c r="F99" s="117"/>
      <c r="G99" s="117"/>
      <c r="H99" s="117"/>
      <c r="I99" s="117"/>
      <c r="J99" s="118">
        <f>J140</f>
        <v>0</v>
      </c>
      <c r="L99" s="115"/>
    </row>
    <row r="100" spans="1:65" s="10" customFormat="1" ht="19.95" customHeight="1" x14ac:dyDescent="0.25">
      <c r="B100" s="115"/>
      <c r="D100" s="116" t="s">
        <v>120</v>
      </c>
      <c r="E100" s="117"/>
      <c r="F100" s="117"/>
      <c r="G100" s="117"/>
      <c r="H100" s="117"/>
      <c r="I100" s="117"/>
      <c r="J100" s="118">
        <f>J147</f>
        <v>0</v>
      </c>
      <c r="L100" s="115"/>
    </row>
    <row r="101" spans="1:65" s="9" customFormat="1" ht="25" customHeight="1" x14ac:dyDescent="0.25">
      <c r="B101" s="111"/>
      <c r="D101" s="112" t="s">
        <v>125</v>
      </c>
      <c r="E101" s="113"/>
      <c r="F101" s="113"/>
      <c r="G101" s="113"/>
      <c r="H101" s="113"/>
      <c r="I101" s="113"/>
      <c r="J101" s="114">
        <f>J149</f>
        <v>0</v>
      </c>
      <c r="L101" s="111"/>
    </row>
    <row r="102" spans="1:65" s="10" customFormat="1" ht="19.95" customHeight="1" x14ac:dyDescent="0.25">
      <c r="B102" s="115"/>
      <c r="D102" s="116" t="s">
        <v>126</v>
      </c>
      <c r="E102" s="117"/>
      <c r="F102" s="117"/>
      <c r="G102" s="117"/>
      <c r="H102" s="117"/>
      <c r="I102" s="117"/>
      <c r="J102" s="118">
        <f>J150</f>
        <v>0</v>
      </c>
      <c r="L102" s="115"/>
    </row>
    <row r="103" spans="1:65" s="10" customFormat="1" ht="19.95" customHeight="1" x14ac:dyDescent="0.25">
      <c r="B103" s="115"/>
      <c r="D103" s="116" t="s">
        <v>1322</v>
      </c>
      <c r="E103" s="117"/>
      <c r="F103" s="117"/>
      <c r="G103" s="117"/>
      <c r="H103" s="117"/>
      <c r="I103" s="117"/>
      <c r="J103" s="118">
        <f>J154</f>
        <v>0</v>
      </c>
      <c r="L103" s="115"/>
    </row>
    <row r="104" spans="1:65" s="9" customFormat="1" ht="25" customHeight="1" x14ac:dyDescent="0.25">
      <c r="B104" s="111"/>
      <c r="D104" s="112" t="s">
        <v>1323</v>
      </c>
      <c r="E104" s="113"/>
      <c r="F104" s="113"/>
      <c r="G104" s="113"/>
      <c r="H104" s="113"/>
      <c r="I104" s="113"/>
      <c r="J104" s="114">
        <f>J158</f>
        <v>0</v>
      </c>
      <c r="L104" s="111"/>
    </row>
    <row r="105" spans="1:65" s="2" customFormat="1" ht="21.75" customHeight="1" x14ac:dyDescent="0.25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65" s="2" customFormat="1" ht="7" customHeight="1" x14ac:dyDescent="0.25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65" s="2" customFormat="1" ht="29.25" customHeight="1" x14ac:dyDescent="0.25">
      <c r="A107" s="29"/>
      <c r="B107" s="30"/>
      <c r="C107" s="110" t="s">
        <v>128</v>
      </c>
      <c r="D107" s="29"/>
      <c r="E107" s="29"/>
      <c r="F107" s="29"/>
      <c r="G107" s="29"/>
      <c r="H107" s="29"/>
      <c r="I107" s="29"/>
      <c r="J107" s="119">
        <f>ROUND(J108 + J109 + J110 + J111 + J112 + J113,2)</f>
        <v>0</v>
      </c>
      <c r="K107" s="29"/>
      <c r="L107" s="39"/>
      <c r="N107" s="120" t="s">
        <v>39</v>
      </c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65" s="2" customFormat="1" ht="18" customHeight="1" x14ac:dyDescent="0.25">
      <c r="A108" s="29"/>
      <c r="B108" s="121"/>
      <c r="C108" s="122"/>
      <c r="D108" s="226" t="s">
        <v>129</v>
      </c>
      <c r="E108" s="227"/>
      <c r="F108" s="227"/>
      <c r="G108" s="122"/>
      <c r="H108" s="122"/>
      <c r="I108" s="122"/>
      <c r="J108" s="124">
        <v>0</v>
      </c>
      <c r="K108" s="122"/>
      <c r="L108" s="125"/>
      <c r="M108" s="126"/>
      <c r="N108" s="127" t="s">
        <v>41</v>
      </c>
      <c r="O108" s="126"/>
      <c r="P108" s="126"/>
      <c r="Q108" s="126"/>
      <c r="R108" s="126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8" t="s">
        <v>130</v>
      </c>
      <c r="AZ108" s="126"/>
      <c r="BA108" s="126"/>
      <c r="BB108" s="126"/>
      <c r="BC108" s="126"/>
      <c r="BD108" s="126"/>
      <c r="BE108" s="129">
        <f t="shared" ref="BE108:BE113" si="0">IF(N108="základná",J108,0)</f>
        <v>0</v>
      </c>
      <c r="BF108" s="129">
        <f t="shared" ref="BF108:BF113" si="1">IF(N108="znížená",J108,0)</f>
        <v>0</v>
      </c>
      <c r="BG108" s="129">
        <f t="shared" ref="BG108:BG113" si="2">IF(N108="zákl. prenesená",J108,0)</f>
        <v>0</v>
      </c>
      <c r="BH108" s="129">
        <f t="shared" ref="BH108:BH113" si="3">IF(N108="zníž. prenesená",J108,0)</f>
        <v>0</v>
      </c>
      <c r="BI108" s="129">
        <f t="shared" ref="BI108:BI113" si="4">IF(N108="nulová",J108,0)</f>
        <v>0</v>
      </c>
      <c r="BJ108" s="128" t="s">
        <v>131</v>
      </c>
      <c r="BK108" s="126"/>
      <c r="BL108" s="126"/>
      <c r="BM108" s="126"/>
    </row>
    <row r="109" spans="1:65" s="2" customFormat="1" ht="18" customHeight="1" x14ac:dyDescent="0.25">
      <c r="A109" s="29"/>
      <c r="B109" s="121"/>
      <c r="C109" s="122"/>
      <c r="D109" s="226" t="s">
        <v>132</v>
      </c>
      <c r="E109" s="227"/>
      <c r="F109" s="227"/>
      <c r="G109" s="122"/>
      <c r="H109" s="122"/>
      <c r="I109" s="122"/>
      <c r="J109" s="124">
        <v>0</v>
      </c>
      <c r="K109" s="122"/>
      <c r="L109" s="125"/>
      <c r="M109" s="126"/>
      <c r="N109" s="127" t="s">
        <v>41</v>
      </c>
      <c r="O109" s="126"/>
      <c r="P109" s="126"/>
      <c r="Q109" s="126"/>
      <c r="R109" s="126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8" t="s">
        <v>130</v>
      </c>
      <c r="AZ109" s="126"/>
      <c r="BA109" s="126"/>
      <c r="BB109" s="126"/>
      <c r="BC109" s="126"/>
      <c r="BD109" s="126"/>
      <c r="BE109" s="129">
        <f t="shared" si="0"/>
        <v>0</v>
      </c>
      <c r="BF109" s="129">
        <f t="shared" si="1"/>
        <v>0</v>
      </c>
      <c r="BG109" s="129">
        <f t="shared" si="2"/>
        <v>0</v>
      </c>
      <c r="BH109" s="129">
        <f t="shared" si="3"/>
        <v>0</v>
      </c>
      <c r="BI109" s="129">
        <f t="shared" si="4"/>
        <v>0</v>
      </c>
      <c r="BJ109" s="128" t="s">
        <v>131</v>
      </c>
      <c r="BK109" s="126"/>
      <c r="BL109" s="126"/>
      <c r="BM109" s="126"/>
    </row>
    <row r="110" spans="1:65" s="2" customFormat="1" ht="18" customHeight="1" x14ac:dyDescent="0.25">
      <c r="A110" s="29"/>
      <c r="B110" s="121"/>
      <c r="C110" s="122"/>
      <c r="D110" s="226" t="s">
        <v>133</v>
      </c>
      <c r="E110" s="227"/>
      <c r="F110" s="227"/>
      <c r="G110" s="122"/>
      <c r="H110" s="122"/>
      <c r="I110" s="122"/>
      <c r="J110" s="124">
        <v>0</v>
      </c>
      <c r="K110" s="122"/>
      <c r="L110" s="125"/>
      <c r="M110" s="126"/>
      <c r="N110" s="127" t="s">
        <v>41</v>
      </c>
      <c r="O110" s="126"/>
      <c r="P110" s="126"/>
      <c r="Q110" s="126"/>
      <c r="R110" s="126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8" t="s">
        <v>130</v>
      </c>
      <c r="AZ110" s="126"/>
      <c r="BA110" s="126"/>
      <c r="BB110" s="126"/>
      <c r="BC110" s="126"/>
      <c r="BD110" s="126"/>
      <c r="BE110" s="129">
        <f t="shared" si="0"/>
        <v>0</v>
      </c>
      <c r="BF110" s="129">
        <f t="shared" si="1"/>
        <v>0</v>
      </c>
      <c r="BG110" s="129">
        <f t="shared" si="2"/>
        <v>0</v>
      </c>
      <c r="BH110" s="129">
        <f t="shared" si="3"/>
        <v>0</v>
      </c>
      <c r="BI110" s="129">
        <f t="shared" si="4"/>
        <v>0</v>
      </c>
      <c r="BJ110" s="128" t="s">
        <v>131</v>
      </c>
      <c r="BK110" s="126"/>
      <c r="BL110" s="126"/>
      <c r="BM110" s="126"/>
    </row>
    <row r="111" spans="1:65" s="2" customFormat="1" ht="18" customHeight="1" x14ac:dyDescent="0.25">
      <c r="A111" s="29"/>
      <c r="B111" s="121"/>
      <c r="C111" s="122"/>
      <c r="D111" s="226" t="s">
        <v>134</v>
      </c>
      <c r="E111" s="227"/>
      <c r="F111" s="227"/>
      <c r="G111" s="122"/>
      <c r="H111" s="122"/>
      <c r="I111" s="122"/>
      <c r="J111" s="124">
        <v>0</v>
      </c>
      <c r="K111" s="122"/>
      <c r="L111" s="125"/>
      <c r="M111" s="126"/>
      <c r="N111" s="127" t="s">
        <v>41</v>
      </c>
      <c r="O111" s="126"/>
      <c r="P111" s="126"/>
      <c r="Q111" s="126"/>
      <c r="R111" s="126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8" t="s">
        <v>130</v>
      </c>
      <c r="AZ111" s="126"/>
      <c r="BA111" s="126"/>
      <c r="BB111" s="126"/>
      <c r="BC111" s="126"/>
      <c r="BD111" s="126"/>
      <c r="BE111" s="129">
        <f t="shared" si="0"/>
        <v>0</v>
      </c>
      <c r="BF111" s="129">
        <f t="shared" si="1"/>
        <v>0</v>
      </c>
      <c r="BG111" s="129">
        <f t="shared" si="2"/>
        <v>0</v>
      </c>
      <c r="BH111" s="129">
        <f t="shared" si="3"/>
        <v>0</v>
      </c>
      <c r="BI111" s="129">
        <f t="shared" si="4"/>
        <v>0</v>
      </c>
      <c r="BJ111" s="128" t="s">
        <v>131</v>
      </c>
      <c r="BK111" s="126"/>
      <c r="BL111" s="126"/>
      <c r="BM111" s="126"/>
    </row>
    <row r="112" spans="1:65" s="2" customFormat="1" ht="18" customHeight="1" x14ac:dyDescent="0.25">
      <c r="A112" s="29"/>
      <c r="B112" s="121"/>
      <c r="C112" s="122"/>
      <c r="D112" s="226" t="s">
        <v>135</v>
      </c>
      <c r="E112" s="227"/>
      <c r="F112" s="227"/>
      <c r="G112" s="122"/>
      <c r="H112" s="122"/>
      <c r="I112" s="122"/>
      <c r="J112" s="124">
        <v>0</v>
      </c>
      <c r="K112" s="122"/>
      <c r="L112" s="125"/>
      <c r="M112" s="126"/>
      <c r="N112" s="127" t="s">
        <v>41</v>
      </c>
      <c r="O112" s="126"/>
      <c r="P112" s="126"/>
      <c r="Q112" s="126"/>
      <c r="R112" s="126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8" t="s">
        <v>130</v>
      </c>
      <c r="AZ112" s="126"/>
      <c r="BA112" s="126"/>
      <c r="BB112" s="126"/>
      <c r="BC112" s="126"/>
      <c r="BD112" s="126"/>
      <c r="BE112" s="129">
        <f t="shared" si="0"/>
        <v>0</v>
      </c>
      <c r="BF112" s="129">
        <f t="shared" si="1"/>
        <v>0</v>
      </c>
      <c r="BG112" s="129">
        <f t="shared" si="2"/>
        <v>0</v>
      </c>
      <c r="BH112" s="129">
        <f t="shared" si="3"/>
        <v>0</v>
      </c>
      <c r="BI112" s="129">
        <f t="shared" si="4"/>
        <v>0</v>
      </c>
      <c r="BJ112" s="128" t="s">
        <v>131</v>
      </c>
      <c r="BK112" s="126"/>
      <c r="BL112" s="126"/>
      <c r="BM112" s="126"/>
    </row>
    <row r="113" spans="1:65" s="2" customFormat="1" ht="18" customHeight="1" x14ac:dyDescent="0.25">
      <c r="A113" s="29"/>
      <c r="B113" s="121"/>
      <c r="C113" s="122"/>
      <c r="D113" s="123" t="s">
        <v>136</v>
      </c>
      <c r="E113" s="122"/>
      <c r="F113" s="122"/>
      <c r="G113" s="122"/>
      <c r="H113" s="122"/>
      <c r="I113" s="122"/>
      <c r="J113" s="124">
        <f>ROUND(J30*T113,2)</f>
        <v>0</v>
      </c>
      <c r="K113" s="122"/>
      <c r="L113" s="125"/>
      <c r="M113" s="126"/>
      <c r="N113" s="127" t="s">
        <v>41</v>
      </c>
      <c r="O113" s="126"/>
      <c r="P113" s="126"/>
      <c r="Q113" s="126"/>
      <c r="R113" s="126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8" t="s">
        <v>137</v>
      </c>
      <c r="AZ113" s="126"/>
      <c r="BA113" s="126"/>
      <c r="BB113" s="126"/>
      <c r="BC113" s="126"/>
      <c r="BD113" s="126"/>
      <c r="BE113" s="129">
        <f t="shared" si="0"/>
        <v>0</v>
      </c>
      <c r="BF113" s="129">
        <f t="shared" si="1"/>
        <v>0</v>
      </c>
      <c r="BG113" s="129">
        <f t="shared" si="2"/>
        <v>0</v>
      </c>
      <c r="BH113" s="129">
        <f t="shared" si="3"/>
        <v>0</v>
      </c>
      <c r="BI113" s="129">
        <f t="shared" si="4"/>
        <v>0</v>
      </c>
      <c r="BJ113" s="128" t="s">
        <v>131</v>
      </c>
      <c r="BK113" s="126"/>
      <c r="BL113" s="126"/>
      <c r="BM113" s="126"/>
    </row>
    <row r="114" spans="1:65" s="2" customFormat="1" x14ac:dyDescent="0.25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29.25" customHeight="1" x14ac:dyDescent="0.25">
      <c r="A115" s="29"/>
      <c r="B115" s="30"/>
      <c r="C115" s="130" t="s">
        <v>138</v>
      </c>
      <c r="D115" s="100"/>
      <c r="E115" s="100"/>
      <c r="F115" s="100"/>
      <c r="G115" s="100"/>
      <c r="H115" s="100"/>
      <c r="I115" s="100"/>
      <c r="J115" s="131">
        <f>ROUND(J96+J107,2)</f>
        <v>0</v>
      </c>
      <c r="K115" s="100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7" customHeight="1" x14ac:dyDescent="0.25">
      <c r="A116" s="29"/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20" spans="1:65" s="2" customFormat="1" ht="7" customHeight="1" x14ac:dyDescent="0.25">
      <c r="A120" s="29"/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25" customHeight="1" x14ac:dyDescent="0.25">
      <c r="A121" s="29"/>
      <c r="B121" s="30"/>
      <c r="C121" s="18" t="s">
        <v>139</v>
      </c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7" customHeight="1" x14ac:dyDescent="0.25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2" customHeight="1" x14ac:dyDescent="0.25">
      <c r="A123" s="29"/>
      <c r="B123" s="30"/>
      <c r="C123" s="24" t="s">
        <v>14</v>
      </c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2" customFormat="1" ht="16.5" customHeight="1" x14ac:dyDescent="0.25">
      <c r="A124" s="29"/>
      <c r="B124" s="30"/>
      <c r="C124" s="29"/>
      <c r="D124" s="29"/>
      <c r="E124" s="228" t="str">
        <f>E7</f>
        <v>Areál na spracovanie biologickeho odpadu</v>
      </c>
      <c r="F124" s="229"/>
      <c r="G124" s="229"/>
      <c r="H124" s="2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12" customHeight="1" x14ac:dyDescent="0.25">
      <c r="A125" s="29"/>
      <c r="B125" s="30"/>
      <c r="C125" s="24" t="s">
        <v>104</v>
      </c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16.5" customHeight="1" x14ac:dyDescent="0.25">
      <c r="A126" s="29"/>
      <c r="B126" s="30"/>
      <c r="C126" s="29"/>
      <c r="D126" s="29"/>
      <c r="E126" s="217" t="str">
        <f>E9</f>
        <v xml:space="preserve">07 - SO 07 Mostova váha </v>
      </c>
      <c r="F126" s="230"/>
      <c r="G126" s="230"/>
      <c r="H126" s="230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7" customHeight="1" x14ac:dyDescent="0.25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12" customHeight="1" x14ac:dyDescent="0.25">
      <c r="A128" s="29"/>
      <c r="B128" s="30"/>
      <c r="C128" s="24" t="s">
        <v>18</v>
      </c>
      <c r="D128" s="29"/>
      <c r="E128" s="29"/>
      <c r="F128" s="22" t="str">
        <f>F12</f>
        <v xml:space="preserve">Nový Ruskov </v>
      </c>
      <c r="G128" s="29"/>
      <c r="H128" s="29"/>
      <c r="I128" s="24" t="s">
        <v>20</v>
      </c>
      <c r="J128" s="52" t="str">
        <f>IF(J12="","",J12)</f>
        <v>25. 11. 2019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7" customHeight="1" x14ac:dyDescent="0.25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25" customHeight="1" x14ac:dyDescent="0.25">
      <c r="A130" s="29"/>
      <c r="B130" s="30"/>
      <c r="C130" s="24" t="s">
        <v>22</v>
      </c>
      <c r="D130" s="29"/>
      <c r="E130" s="29"/>
      <c r="F130" s="22" t="str">
        <f>E15</f>
        <v xml:space="preserve">WASTER, s.r.o.  Nový Ruskov </v>
      </c>
      <c r="G130" s="29"/>
      <c r="H130" s="29"/>
      <c r="I130" s="24" t="s">
        <v>29</v>
      </c>
      <c r="J130" s="27" t="str">
        <f>E21</f>
        <v xml:space="preserve"> 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5" customHeight="1" x14ac:dyDescent="0.25">
      <c r="A131" s="29"/>
      <c r="B131" s="30"/>
      <c r="C131" s="24" t="s">
        <v>27</v>
      </c>
      <c r="D131" s="29"/>
      <c r="E131" s="29"/>
      <c r="F131" s="22" t="str">
        <f>IF(E18="","",E18)</f>
        <v>Vyplň údaj</v>
      </c>
      <c r="G131" s="29"/>
      <c r="H131" s="29"/>
      <c r="I131" s="24" t="s">
        <v>33</v>
      </c>
      <c r="J131" s="27" t="str">
        <f>E24</f>
        <v xml:space="preserve"> </v>
      </c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0.4" customHeight="1" x14ac:dyDescent="0.25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11" customFormat="1" ht="29.25" customHeight="1" x14ac:dyDescent="0.25">
      <c r="A133" s="132"/>
      <c r="B133" s="133"/>
      <c r="C133" s="134" t="s">
        <v>140</v>
      </c>
      <c r="D133" s="135" t="s">
        <v>60</v>
      </c>
      <c r="E133" s="135" t="s">
        <v>56</v>
      </c>
      <c r="F133" s="135" t="s">
        <v>57</v>
      </c>
      <c r="G133" s="135" t="s">
        <v>141</v>
      </c>
      <c r="H133" s="135" t="s">
        <v>142</v>
      </c>
      <c r="I133" s="135" t="s">
        <v>143</v>
      </c>
      <c r="J133" s="136" t="s">
        <v>110</v>
      </c>
      <c r="K133" s="137" t="s">
        <v>144</v>
      </c>
      <c r="L133" s="138"/>
      <c r="M133" s="59" t="s">
        <v>1</v>
      </c>
      <c r="N133" s="60" t="s">
        <v>39</v>
      </c>
      <c r="O133" s="60" t="s">
        <v>145</v>
      </c>
      <c r="P133" s="60" t="s">
        <v>146</v>
      </c>
      <c r="Q133" s="60" t="s">
        <v>147</v>
      </c>
      <c r="R133" s="60" t="s">
        <v>148</v>
      </c>
      <c r="S133" s="60" t="s">
        <v>149</v>
      </c>
      <c r="T133" s="61" t="s">
        <v>150</v>
      </c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</row>
    <row r="134" spans="1:65" s="2" customFormat="1" ht="22.95" customHeight="1" x14ac:dyDescent="0.4">
      <c r="A134" s="29"/>
      <c r="B134" s="30"/>
      <c r="C134" s="66" t="s">
        <v>106</v>
      </c>
      <c r="D134" s="29"/>
      <c r="E134" s="29"/>
      <c r="F134" s="29"/>
      <c r="G134" s="29"/>
      <c r="H134" s="29"/>
      <c r="I134" s="29"/>
      <c r="J134" s="139">
        <f>BK134</f>
        <v>0</v>
      </c>
      <c r="K134" s="29"/>
      <c r="L134" s="30"/>
      <c r="M134" s="62"/>
      <c r="N134" s="53"/>
      <c r="O134" s="63"/>
      <c r="P134" s="140">
        <f>P135+P149+P158</f>
        <v>0</v>
      </c>
      <c r="Q134" s="63"/>
      <c r="R134" s="140">
        <f>R135+R149+R158</f>
        <v>86.953136261999987</v>
      </c>
      <c r="S134" s="63"/>
      <c r="T134" s="141">
        <f>T135+T149+T158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T134" s="14" t="s">
        <v>74</v>
      </c>
      <c r="AU134" s="14" t="s">
        <v>112</v>
      </c>
      <c r="BK134" s="142">
        <f>BK135+BK149+BK158</f>
        <v>0</v>
      </c>
    </row>
    <row r="135" spans="1:65" s="12" customFormat="1" ht="25.95" customHeight="1" x14ac:dyDescent="0.35">
      <c r="B135" s="143"/>
      <c r="D135" s="144" t="s">
        <v>74</v>
      </c>
      <c r="E135" s="145" t="s">
        <v>151</v>
      </c>
      <c r="F135" s="145" t="s">
        <v>152</v>
      </c>
      <c r="I135" s="146"/>
      <c r="J135" s="147">
        <f>BK135</f>
        <v>0</v>
      </c>
      <c r="L135" s="143"/>
      <c r="M135" s="148"/>
      <c r="N135" s="149"/>
      <c r="O135" s="149"/>
      <c r="P135" s="150">
        <f>P136+P140+P147</f>
        <v>0</v>
      </c>
      <c r="Q135" s="149"/>
      <c r="R135" s="150">
        <f>R136+R140+R147</f>
        <v>86.87400826199999</v>
      </c>
      <c r="S135" s="149"/>
      <c r="T135" s="151">
        <f>T136+T140+T147</f>
        <v>0</v>
      </c>
      <c r="AR135" s="144" t="s">
        <v>83</v>
      </c>
      <c r="AT135" s="152" t="s">
        <v>74</v>
      </c>
      <c r="AU135" s="152" t="s">
        <v>75</v>
      </c>
      <c r="AY135" s="144" t="s">
        <v>153</v>
      </c>
      <c r="BK135" s="153">
        <f>BK136+BK140+BK147</f>
        <v>0</v>
      </c>
    </row>
    <row r="136" spans="1:65" s="12" customFormat="1" ht="22.95" customHeight="1" x14ac:dyDescent="0.3">
      <c r="B136" s="143"/>
      <c r="D136" s="144" t="s">
        <v>74</v>
      </c>
      <c r="E136" s="154" t="s">
        <v>83</v>
      </c>
      <c r="F136" s="154" t="s">
        <v>154</v>
      </c>
      <c r="I136" s="146"/>
      <c r="J136" s="155">
        <f>BK136</f>
        <v>0</v>
      </c>
      <c r="L136" s="143"/>
      <c r="M136" s="148"/>
      <c r="N136" s="149"/>
      <c r="O136" s="149"/>
      <c r="P136" s="150">
        <f>SUM(P137:P139)</f>
        <v>0</v>
      </c>
      <c r="Q136" s="149"/>
      <c r="R136" s="150">
        <f>SUM(R137:R139)</f>
        <v>0</v>
      </c>
      <c r="S136" s="149"/>
      <c r="T136" s="151">
        <f>SUM(T137:T139)</f>
        <v>0</v>
      </c>
      <c r="AR136" s="144" t="s">
        <v>83</v>
      </c>
      <c r="AT136" s="152" t="s">
        <v>74</v>
      </c>
      <c r="AU136" s="152" t="s">
        <v>83</v>
      </c>
      <c r="AY136" s="144" t="s">
        <v>153</v>
      </c>
      <c r="BK136" s="153">
        <f>SUM(BK137:BK139)</f>
        <v>0</v>
      </c>
    </row>
    <row r="137" spans="1:65" s="2" customFormat="1" ht="21.75" customHeight="1" x14ac:dyDescent="0.25">
      <c r="A137" s="29"/>
      <c r="B137" s="121"/>
      <c r="C137" s="156" t="s">
        <v>83</v>
      </c>
      <c r="D137" s="156" t="s">
        <v>155</v>
      </c>
      <c r="E137" s="157"/>
      <c r="F137" s="158" t="s">
        <v>163</v>
      </c>
      <c r="G137" s="159" t="s">
        <v>157</v>
      </c>
      <c r="H137" s="160">
        <v>28</v>
      </c>
      <c r="I137" s="161"/>
      <c r="J137" s="160">
        <f>ROUND(I137*H137,3)</f>
        <v>0</v>
      </c>
      <c r="K137" s="162"/>
      <c r="L137" s="30"/>
      <c r="M137" s="163" t="s">
        <v>1</v>
      </c>
      <c r="N137" s="164" t="s">
        <v>41</v>
      </c>
      <c r="O137" s="55"/>
      <c r="P137" s="165">
        <f>O137*H137</f>
        <v>0</v>
      </c>
      <c r="Q137" s="165">
        <v>0</v>
      </c>
      <c r="R137" s="165">
        <f>Q137*H137</f>
        <v>0</v>
      </c>
      <c r="S137" s="165">
        <v>0</v>
      </c>
      <c r="T137" s="166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67" t="s">
        <v>158</v>
      </c>
      <c r="AT137" s="167" t="s">
        <v>155</v>
      </c>
      <c r="AU137" s="167" t="s">
        <v>131</v>
      </c>
      <c r="AY137" s="14" t="s">
        <v>153</v>
      </c>
      <c r="BE137" s="168">
        <f>IF(N137="základná",J137,0)</f>
        <v>0</v>
      </c>
      <c r="BF137" s="168">
        <f>IF(N137="znížená",J137,0)</f>
        <v>0</v>
      </c>
      <c r="BG137" s="168">
        <f>IF(N137="zákl. prenesená",J137,0)</f>
        <v>0</v>
      </c>
      <c r="BH137" s="168">
        <f>IF(N137="zníž. prenesená",J137,0)</f>
        <v>0</v>
      </c>
      <c r="BI137" s="168">
        <f>IF(N137="nulová",J137,0)</f>
        <v>0</v>
      </c>
      <c r="BJ137" s="14" t="s">
        <v>131</v>
      </c>
      <c r="BK137" s="169">
        <f>ROUND(I137*H137,3)</f>
        <v>0</v>
      </c>
      <c r="BL137" s="14" t="s">
        <v>158</v>
      </c>
      <c r="BM137" s="167" t="s">
        <v>1324</v>
      </c>
    </row>
    <row r="138" spans="1:65" s="2" customFormat="1" ht="33" customHeight="1" x14ac:dyDescent="0.25">
      <c r="A138" s="29"/>
      <c r="B138" s="121"/>
      <c r="C138" s="156" t="s">
        <v>131</v>
      </c>
      <c r="D138" s="156" t="s">
        <v>155</v>
      </c>
      <c r="E138" s="157"/>
      <c r="F138" s="158" t="s">
        <v>165</v>
      </c>
      <c r="G138" s="159" t="s">
        <v>157</v>
      </c>
      <c r="H138" s="160">
        <v>28</v>
      </c>
      <c r="I138" s="161"/>
      <c r="J138" s="160">
        <f>ROUND(I138*H138,3)</f>
        <v>0</v>
      </c>
      <c r="K138" s="162"/>
      <c r="L138" s="30"/>
      <c r="M138" s="163" t="s">
        <v>1</v>
      </c>
      <c r="N138" s="164" t="s">
        <v>41</v>
      </c>
      <c r="O138" s="55"/>
      <c r="P138" s="165">
        <f>O138*H138</f>
        <v>0</v>
      </c>
      <c r="Q138" s="165">
        <v>0</v>
      </c>
      <c r="R138" s="165">
        <f>Q138*H138</f>
        <v>0</v>
      </c>
      <c r="S138" s="165">
        <v>0</v>
      </c>
      <c r="T138" s="166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67" t="s">
        <v>158</v>
      </c>
      <c r="AT138" s="167" t="s">
        <v>155</v>
      </c>
      <c r="AU138" s="167" t="s">
        <v>131</v>
      </c>
      <c r="AY138" s="14" t="s">
        <v>153</v>
      </c>
      <c r="BE138" s="168">
        <f>IF(N138="základná",J138,0)</f>
        <v>0</v>
      </c>
      <c r="BF138" s="168">
        <f>IF(N138="znížená",J138,0)</f>
        <v>0</v>
      </c>
      <c r="BG138" s="168">
        <f>IF(N138="zákl. prenesená",J138,0)</f>
        <v>0</v>
      </c>
      <c r="BH138" s="168">
        <f>IF(N138="zníž. prenesená",J138,0)</f>
        <v>0</v>
      </c>
      <c r="BI138" s="168">
        <f>IF(N138="nulová",J138,0)</f>
        <v>0</v>
      </c>
      <c r="BJ138" s="14" t="s">
        <v>131</v>
      </c>
      <c r="BK138" s="169">
        <f>ROUND(I138*H138,3)</f>
        <v>0</v>
      </c>
      <c r="BL138" s="14" t="s">
        <v>158</v>
      </c>
      <c r="BM138" s="167" t="s">
        <v>1325</v>
      </c>
    </row>
    <row r="139" spans="1:65" s="2" customFormat="1" ht="21.75" customHeight="1" x14ac:dyDescent="0.25">
      <c r="A139" s="29"/>
      <c r="B139" s="121"/>
      <c r="C139" s="156" t="s">
        <v>162</v>
      </c>
      <c r="D139" s="156" t="s">
        <v>155</v>
      </c>
      <c r="E139" s="157"/>
      <c r="F139" s="158" t="s">
        <v>1326</v>
      </c>
      <c r="G139" s="159" t="s">
        <v>157</v>
      </c>
      <c r="H139" s="160">
        <v>28</v>
      </c>
      <c r="I139" s="161"/>
      <c r="J139" s="160">
        <f>ROUND(I139*H139,3)</f>
        <v>0</v>
      </c>
      <c r="K139" s="162"/>
      <c r="L139" s="30"/>
      <c r="M139" s="163" t="s">
        <v>1</v>
      </c>
      <c r="N139" s="164" t="s">
        <v>41</v>
      </c>
      <c r="O139" s="55"/>
      <c r="P139" s="165">
        <f>O139*H139</f>
        <v>0</v>
      </c>
      <c r="Q139" s="165">
        <v>0</v>
      </c>
      <c r="R139" s="165">
        <f>Q139*H139</f>
        <v>0</v>
      </c>
      <c r="S139" s="165">
        <v>0</v>
      </c>
      <c r="T139" s="166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67" t="s">
        <v>158</v>
      </c>
      <c r="AT139" s="167" t="s">
        <v>155</v>
      </c>
      <c r="AU139" s="167" t="s">
        <v>131</v>
      </c>
      <c r="AY139" s="14" t="s">
        <v>153</v>
      </c>
      <c r="BE139" s="168">
        <f>IF(N139="základná",J139,0)</f>
        <v>0</v>
      </c>
      <c r="BF139" s="168">
        <f>IF(N139="znížená",J139,0)</f>
        <v>0</v>
      </c>
      <c r="BG139" s="168">
        <f>IF(N139="zákl. prenesená",J139,0)</f>
        <v>0</v>
      </c>
      <c r="BH139" s="168">
        <f>IF(N139="zníž. prenesená",J139,0)</f>
        <v>0</v>
      </c>
      <c r="BI139" s="168">
        <f>IF(N139="nulová",J139,0)</f>
        <v>0</v>
      </c>
      <c r="BJ139" s="14" t="s">
        <v>131</v>
      </c>
      <c r="BK139" s="169">
        <f>ROUND(I139*H139,3)</f>
        <v>0</v>
      </c>
      <c r="BL139" s="14" t="s">
        <v>158</v>
      </c>
      <c r="BM139" s="167" t="s">
        <v>1327</v>
      </c>
    </row>
    <row r="140" spans="1:65" s="12" customFormat="1" ht="22.95" customHeight="1" x14ac:dyDescent="0.3">
      <c r="B140" s="143"/>
      <c r="D140" s="144" t="s">
        <v>74</v>
      </c>
      <c r="E140" s="154"/>
      <c r="F140" s="154" t="s">
        <v>187</v>
      </c>
      <c r="I140" s="146"/>
      <c r="J140" s="155">
        <f>BK140</f>
        <v>0</v>
      </c>
      <c r="L140" s="143"/>
      <c r="M140" s="148"/>
      <c r="N140" s="149"/>
      <c r="O140" s="149"/>
      <c r="P140" s="150">
        <f>SUM(P141:P146)</f>
        <v>0</v>
      </c>
      <c r="Q140" s="149"/>
      <c r="R140" s="150">
        <f>SUM(R141:R146)</f>
        <v>86.87400826199999</v>
      </c>
      <c r="S140" s="149"/>
      <c r="T140" s="151">
        <f>SUM(T141:T146)</f>
        <v>0</v>
      </c>
      <c r="AR140" s="144" t="s">
        <v>83</v>
      </c>
      <c r="AT140" s="152" t="s">
        <v>74</v>
      </c>
      <c r="AU140" s="152" t="s">
        <v>83</v>
      </c>
      <c r="AY140" s="144" t="s">
        <v>153</v>
      </c>
      <c r="BK140" s="153">
        <f>SUM(BK141:BK146)</f>
        <v>0</v>
      </c>
    </row>
    <row r="141" spans="1:65" s="2" customFormat="1" ht="21.75" customHeight="1" x14ac:dyDescent="0.25">
      <c r="A141" s="29"/>
      <c r="B141" s="121"/>
      <c r="C141" s="156" t="s">
        <v>158</v>
      </c>
      <c r="D141" s="156" t="s">
        <v>155</v>
      </c>
      <c r="E141" s="157"/>
      <c r="F141" s="158" t="s">
        <v>189</v>
      </c>
      <c r="G141" s="159" t="s">
        <v>157</v>
      </c>
      <c r="H141" s="160">
        <v>5.8</v>
      </c>
      <c r="I141" s="161"/>
      <c r="J141" s="160">
        <f t="shared" ref="J141:J146" si="5">ROUND(I141*H141,3)</f>
        <v>0</v>
      </c>
      <c r="K141" s="162"/>
      <c r="L141" s="30"/>
      <c r="M141" s="163" t="s">
        <v>1</v>
      </c>
      <c r="N141" s="164" t="s">
        <v>41</v>
      </c>
      <c r="O141" s="55"/>
      <c r="P141" s="165">
        <f t="shared" ref="P141:P146" si="6">O141*H141</f>
        <v>0</v>
      </c>
      <c r="Q141" s="165">
        <v>1.79982</v>
      </c>
      <c r="R141" s="165">
        <f t="shared" ref="R141:R146" si="7">Q141*H141</f>
        <v>10.438955999999999</v>
      </c>
      <c r="S141" s="165">
        <v>0</v>
      </c>
      <c r="T141" s="166">
        <f t="shared" ref="T141:T146" si="8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7" t="s">
        <v>158</v>
      </c>
      <c r="AT141" s="167" t="s">
        <v>155</v>
      </c>
      <c r="AU141" s="167" t="s">
        <v>131</v>
      </c>
      <c r="AY141" s="14" t="s">
        <v>153</v>
      </c>
      <c r="BE141" s="168">
        <f t="shared" ref="BE141:BE146" si="9">IF(N141="základná",J141,0)</f>
        <v>0</v>
      </c>
      <c r="BF141" s="168">
        <f t="shared" ref="BF141:BF146" si="10">IF(N141="znížená",J141,0)</f>
        <v>0</v>
      </c>
      <c r="BG141" s="168">
        <f t="shared" ref="BG141:BG146" si="11">IF(N141="zákl. prenesená",J141,0)</f>
        <v>0</v>
      </c>
      <c r="BH141" s="168">
        <f t="shared" ref="BH141:BH146" si="12">IF(N141="zníž. prenesená",J141,0)</f>
        <v>0</v>
      </c>
      <c r="BI141" s="168">
        <f t="shared" ref="BI141:BI146" si="13">IF(N141="nulová",J141,0)</f>
        <v>0</v>
      </c>
      <c r="BJ141" s="14" t="s">
        <v>131</v>
      </c>
      <c r="BK141" s="169">
        <f t="shared" ref="BK141:BK146" si="14">ROUND(I141*H141,3)</f>
        <v>0</v>
      </c>
      <c r="BL141" s="14" t="s">
        <v>158</v>
      </c>
      <c r="BM141" s="167" t="s">
        <v>1328</v>
      </c>
    </row>
    <row r="142" spans="1:65" s="2" customFormat="1" ht="21.75" customHeight="1" x14ac:dyDescent="0.25">
      <c r="A142" s="29"/>
      <c r="B142" s="121"/>
      <c r="C142" s="156" t="s">
        <v>167</v>
      </c>
      <c r="D142" s="156" t="s">
        <v>155</v>
      </c>
      <c r="E142" s="157"/>
      <c r="F142" s="158" t="s">
        <v>205</v>
      </c>
      <c r="G142" s="159" t="s">
        <v>185</v>
      </c>
      <c r="H142" s="160">
        <v>56</v>
      </c>
      <c r="I142" s="161"/>
      <c r="J142" s="160">
        <f t="shared" si="5"/>
        <v>0</v>
      </c>
      <c r="K142" s="162"/>
      <c r="L142" s="30"/>
      <c r="M142" s="163" t="s">
        <v>1</v>
      </c>
      <c r="N142" s="164" t="s">
        <v>41</v>
      </c>
      <c r="O142" s="55"/>
      <c r="P142" s="165">
        <f t="shared" si="6"/>
        <v>0</v>
      </c>
      <c r="Q142" s="165">
        <v>1.11073245E-2</v>
      </c>
      <c r="R142" s="165">
        <f t="shared" si="7"/>
        <v>0.62201017199999997</v>
      </c>
      <c r="S142" s="165">
        <v>0</v>
      </c>
      <c r="T142" s="166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7" t="s">
        <v>158</v>
      </c>
      <c r="AT142" s="167" t="s">
        <v>155</v>
      </c>
      <c r="AU142" s="167" t="s">
        <v>131</v>
      </c>
      <c r="AY142" s="14" t="s">
        <v>153</v>
      </c>
      <c r="BE142" s="168">
        <f t="shared" si="9"/>
        <v>0</v>
      </c>
      <c r="BF142" s="168">
        <f t="shared" si="10"/>
        <v>0</v>
      </c>
      <c r="BG142" s="168">
        <f t="shared" si="11"/>
        <v>0</v>
      </c>
      <c r="BH142" s="168">
        <f t="shared" si="12"/>
        <v>0</v>
      </c>
      <c r="BI142" s="168">
        <f t="shared" si="13"/>
        <v>0</v>
      </c>
      <c r="BJ142" s="14" t="s">
        <v>131</v>
      </c>
      <c r="BK142" s="169">
        <f t="shared" si="14"/>
        <v>0</v>
      </c>
      <c r="BL142" s="14" t="s">
        <v>158</v>
      </c>
      <c r="BM142" s="167" t="s">
        <v>1329</v>
      </c>
    </row>
    <row r="143" spans="1:65" s="2" customFormat="1" ht="21.75" customHeight="1" x14ac:dyDescent="0.25">
      <c r="A143" s="29"/>
      <c r="B143" s="121"/>
      <c r="C143" s="156" t="s">
        <v>170</v>
      </c>
      <c r="D143" s="156" t="s">
        <v>155</v>
      </c>
      <c r="E143" s="157"/>
      <c r="F143" s="158" t="s">
        <v>208</v>
      </c>
      <c r="G143" s="159" t="s">
        <v>185</v>
      </c>
      <c r="H143" s="160">
        <v>56</v>
      </c>
      <c r="I143" s="161"/>
      <c r="J143" s="160">
        <f t="shared" si="5"/>
        <v>0</v>
      </c>
      <c r="K143" s="162"/>
      <c r="L143" s="30"/>
      <c r="M143" s="163" t="s">
        <v>1</v>
      </c>
      <c r="N143" s="164" t="s">
        <v>41</v>
      </c>
      <c r="O143" s="55"/>
      <c r="P143" s="165">
        <f t="shared" si="6"/>
        <v>0</v>
      </c>
      <c r="Q143" s="165">
        <v>0</v>
      </c>
      <c r="R143" s="165">
        <f t="shared" si="7"/>
        <v>0</v>
      </c>
      <c r="S143" s="165">
        <v>0</v>
      </c>
      <c r="T143" s="166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7" t="s">
        <v>158</v>
      </c>
      <c r="AT143" s="167" t="s">
        <v>155</v>
      </c>
      <c r="AU143" s="167" t="s">
        <v>131</v>
      </c>
      <c r="AY143" s="14" t="s">
        <v>153</v>
      </c>
      <c r="BE143" s="168">
        <f t="shared" si="9"/>
        <v>0</v>
      </c>
      <c r="BF143" s="168">
        <f t="shared" si="10"/>
        <v>0</v>
      </c>
      <c r="BG143" s="168">
        <f t="shared" si="11"/>
        <v>0</v>
      </c>
      <c r="BH143" s="168">
        <f t="shared" si="12"/>
        <v>0</v>
      </c>
      <c r="BI143" s="168">
        <f t="shared" si="13"/>
        <v>0</v>
      </c>
      <c r="BJ143" s="14" t="s">
        <v>131</v>
      </c>
      <c r="BK143" s="169">
        <f t="shared" si="14"/>
        <v>0</v>
      </c>
      <c r="BL143" s="14" t="s">
        <v>158</v>
      </c>
      <c r="BM143" s="167" t="s">
        <v>1330</v>
      </c>
    </row>
    <row r="144" spans="1:65" s="2" customFormat="1" ht="16.5" customHeight="1" x14ac:dyDescent="0.25">
      <c r="A144" s="29"/>
      <c r="B144" s="121"/>
      <c r="C144" s="156" t="s">
        <v>173</v>
      </c>
      <c r="D144" s="156" t="s">
        <v>155</v>
      </c>
      <c r="E144" s="157"/>
      <c r="F144" s="158" t="s">
        <v>211</v>
      </c>
      <c r="G144" s="159" t="s">
        <v>178</v>
      </c>
      <c r="H144" s="160">
        <v>0.63</v>
      </c>
      <c r="I144" s="161"/>
      <c r="J144" s="160">
        <f t="shared" si="5"/>
        <v>0</v>
      </c>
      <c r="K144" s="162"/>
      <c r="L144" s="30"/>
      <c r="M144" s="163" t="s">
        <v>1</v>
      </c>
      <c r="N144" s="164" t="s">
        <v>41</v>
      </c>
      <c r="O144" s="55"/>
      <c r="P144" s="165">
        <f t="shared" si="6"/>
        <v>0</v>
      </c>
      <c r="Q144" s="165">
        <v>1.1197600000000001</v>
      </c>
      <c r="R144" s="165">
        <f t="shared" si="7"/>
        <v>0.7054488000000001</v>
      </c>
      <c r="S144" s="165">
        <v>0</v>
      </c>
      <c r="T144" s="166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7" t="s">
        <v>158</v>
      </c>
      <c r="AT144" s="167" t="s">
        <v>155</v>
      </c>
      <c r="AU144" s="167" t="s">
        <v>131</v>
      </c>
      <c r="AY144" s="14" t="s">
        <v>153</v>
      </c>
      <c r="BE144" s="168">
        <f t="shared" si="9"/>
        <v>0</v>
      </c>
      <c r="BF144" s="168">
        <f t="shared" si="10"/>
        <v>0</v>
      </c>
      <c r="BG144" s="168">
        <f t="shared" si="11"/>
        <v>0</v>
      </c>
      <c r="BH144" s="168">
        <f t="shared" si="12"/>
        <v>0</v>
      </c>
      <c r="BI144" s="168">
        <f t="shared" si="13"/>
        <v>0</v>
      </c>
      <c r="BJ144" s="14" t="s">
        <v>131</v>
      </c>
      <c r="BK144" s="169">
        <f t="shared" si="14"/>
        <v>0</v>
      </c>
      <c r="BL144" s="14" t="s">
        <v>158</v>
      </c>
      <c r="BM144" s="167" t="s">
        <v>1331</v>
      </c>
    </row>
    <row r="145" spans="1:65" s="2" customFormat="1" ht="16.5" customHeight="1" x14ac:dyDescent="0.25">
      <c r="A145" s="29"/>
      <c r="B145" s="121"/>
      <c r="C145" s="156" t="s">
        <v>176</v>
      </c>
      <c r="D145" s="156" t="s">
        <v>155</v>
      </c>
      <c r="E145" s="157"/>
      <c r="F145" s="158" t="s">
        <v>1332</v>
      </c>
      <c r="G145" s="159" t="s">
        <v>178</v>
      </c>
      <c r="H145" s="160">
        <v>0.55600000000000005</v>
      </c>
      <c r="I145" s="161"/>
      <c r="J145" s="160">
        <f t="shared" si="5"/>
        <v>0</v>
      </c>
      <c r="K145" s="162"/>
      <c r="L145" s="30"/>
      <c r="M145" s="163" t="s">
        <v>1</v>
      </c>
      <c r="N145" s="164" t="s">
        <v>41</v>
      </c>
      <c r="O145" s="55"/>
      <c r="P145" s="165">
        <f t="shared" si="6"/>
        <v>0</v>
      </c>
      <c r="Q145" s="165">
        <v>1.1197600000000001</v>
      </c>
      <c r="R145" s="165">
        <f t="shared" si="7"/>
        <v>0.62258656000000012</v>
      </c>
      <c r="S145" s="165">
        <v>0</v>
      </c>
      <c r="T145" s="166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7" t="s">
        <v>158</v>
      </c>
      <c r="AT145" s="167" t="s">
        <v>155</v>
      </c>
      <c r="AU145" s="167" t="s">
        <v>131</v>
      </c>
      <c r="AY145" s="14" t="s">
        <v>153</v>
      </c>
      <c r="BE145" s="168">
        <f t="shared" si="9"/>
        <v>0</v>
      </c>
      <c r="BF145" s="168">
        <f t="shared" si="10"/>
        <v>0</v>
      </c>
      <c r="BG145" s="168">
        <f t="shared" si="11"/>
        <v>0</v>
      </c>
      <c r="BH145" s="168">
        <f t="shared" si="12"/>
        <v>0</v>
      </c>
      <c r="BI145" s="168">
        <f t="shared" si="13"/>
        <v>0</v>
      </c>
      <c r="BJ145" s="14" t="s">
        <v>131</v>
      </c>
      <c r="BK145" s="169">
        <f t="shared" si="14"/>
        <v>0</v>
      </c>
      <c r="BL145" s="14" t="s">
        <v>158</v>
      </c>
      <c r="BM145" s="167" t="s">
        <v>1333</v>
      </c>
    </row>
    <row r="146" spans="1:65" s="2" customFormat="1" ht="21.75" customHeight="1" x14ac:dyDescent="0.25">
      <c r="A146" s="29"/>
      <c r="B146" s="121"/>
      <c r="C146" s="156" t="s">
        <v>180</v>
      </c>
      <c r="D146" s="156" t="s">
        <v>155</v>
      </c>
      <c r="E146" s="157"/>
      <c r="F146" s="158" t="s">
        <v>1334</v>
      </c>
      <c r="G146" s="159" t="s">
        <v>157</v>
      </c>
      <c r="H146" s="160">
        <v>17.518999999999998</v>
      </c>
      <c r="I146" s="161"/>
      <c r="J146" s="160">
        <f t="shared" si="5"/>
        <v>0</v>
      </c>
      <c r="K146" s="162"/>
      <c r="L146" s="30"/>
      <c r="M146" s="163" t="s">
        <v>1</v>
      </c>
      <c r="N146" s="164" t="s">
        <v>41</v>
      </c>
      <c r="O146" s="55"/>
      <c r="P146" s="165">
        <f t="shared" si="6"/>
        <v>0</v>
      </c>
      <c r="Q146" s="165">
        <v>4.2516699999999998</v>
      </c>
      <c r="R146" s="165">
        <f t="shared" si="7"/>
        <v>74.485006729999995</v>
      </c>
      <c r="S146" s="165">
        <v>0</v>
      </c>
      <c r="T146" s="166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7" t="s">
        <v>158</v>
      </c>
      <c r="AT146" s="167" t="s">
        <v>155</v>
      </c>
      <c r="AU146" s="167" t="s">
        <v>131</v>
      </c>
      <c r="AY146" s="14" t="s">
        <v>153</v>
      </c>
      <c r="BE146" s="168">
        <f t="shared" si="9"/>
        <v>0</v>
      </c>
      <c r="BF146" s="168">
        <f t="shared" si="10"/>
        <v>0</v>
      </c>
      <c r="BG146" s="168">
        <f t="shared" si="11"/>
        <v>0</v>
      </c>
      <c r="BH146" s="168">
        <f t="shared" si="12"/>
        <v>0</v>
      </c>
      <c r="BI146" s="168">
        <f t="shared" si="13"/>
        <v>0</v>
      </c>
      <c r="BJ146" s="14" t="s">
        <v>131</v>
      </c>
      <c r="BK146" s="169">
        <f t="shared" si="14"/>
        <v>0</v>
      </c>
      <c r="BL146" s="14" t="s">
        <v>158</v>
      </c>
      <c r="BM146" s="167" t="s">
        <v>1335</v>
      </c>
    </row>
    <row r="147" spans="1:65" s="12" customFormat="1" ht="22.95" customHeight="1" x14ac:dyDescent="0.3">
      <c r="B147" s="143"/>
      <c r="D147" s="144" t="s">
        <v>74</v>
      </c>
      <c r="E147" s="154"/>
      <c r="F147" s="154" t="s">
        <v>287</v>
      </c>
      <c r="I147" s="146"/>
      <c r="J147" s="155">
        <f>BK147</f>
        <v>0</v>
      </c>
      <c r="L147" s="143"/>
      <c r="M147" s="148"/>
      <c r="N147" s="149"/>
      <c r="O147" s="149"/>
      <c r="P147" s="150">
        <f>P148</f>
        <v>0</v>
      </c>
      <c r="Q147" s="149"/>
      <c r="R147" s="150">
        <f>R148</f>
        <v>0</v>
      </c>
      <c r="S147" s="149"/>
      <c r="T147" s="151">
        <f>T148</f>
        <v>0</v>
      </c>
      <c r="AR147" s="144" t="s">
        <v>83</v>
      </c>
      <c r="AT147" s="152" t="s">
        <v>74</v>
      </c>
      <c r="AU147" s="152" t="s">
        <v>83</v>
      </c>
      <c r="AY147" s="144" t="s">
        <v>153</v>
      </c>
      <c r="BK147" s="153">
        <f>BK148</f>
        <v>0</v>
      </c>
    </row>
    <row r="148" spans="1:65" s="2" customFormat="1" ht="33" customHeight="1" x14ac:dyDescent="0.25">
      <c r="A148" s="29"/>
      <c r="B148" s="121"/>
      <c r="C148" s="156" t="s">
        <v>183</v>
      </c>
      <c r="D148" s="156" t="s">
        <v>155</v>
      </c>
      <c r="E148" s="157"/>
      <c r="F148" s="158" t="s">
        <v>1336</v>
      </c>
      <c r="G148" s="159" t="s">
        <v>178</v>
      </c>
      <c r="H148" s="160">
        <v>86.873999999999995</v>
      </c>
      <c r="I148" s="161"/>
      <c r="J148" s="160">
        <f>ROUND(I148*H148,3)</f>
        <v>0</v>
      </c>
      <c r="K148" s="162"/>
      <c r="L148" s="30"/>
      <c r="M148" s="163" t="s">
        <v>1</v>
      </c>
      <c r="N148" s="164" t="s">
        <v>41</v>
      </c>
      <c r="O148" s="55"/>
      <c r="P148" s="165">
        <f>O148*H148</f>
        <v>0</v>
      </c>
      <c r="Q148" s="165">
        <v>0</v>
      </c>
      <c r="R148" s="165">
        <f>Q148*H148</f>
        <v>0</v>
      </c>
      <c r="S148" s="165">
        <v>0</v>
      </c>
      <c r="T148" s="166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7" t="s">
        <v>158</v>
      </c>
      <c r="AT148" s="167" t="s">
        <v>155</v>
      </c>
      <c r="AU148" s="167" t="s">
        <v>131</v>
      </c>
      <c r="AY148" s="14" t="s">
        <v>153</v>
      </c>
      <c r="BE148" s="168">
        <f>IF(N148="základná",J148,0)</f>
        <v>0</v>
      </c>
      <c r="BF148" s="168">
        <f>IF(N148="znížená",J148,0)</f>
        <v>0</v>
      </c>
      <c r="BG148" s="168">
        <f>IF(N148="zákl. prenesená",J148,0)</f>
        <v>0</v>
      </c>
      <c r="BH148" s="168">
        <f>IF(N148="zníž. prenesená",J148,0)</f>
        <v>0</v>
      </c>
      <c r="BI148" s="168">
        <f>IF(N148="nulová",J148,0)</f>
        <v>0</v>
      </c>
      <c r="BJ148" s="14" t="s">
        <v>131</v>
      </c>
      <c r="BK148" s="169">
        <f>ROUND(I148*H148,3)</f>
        <v>0</v>
      </c>
      <c r="BL148" s="14" t="s">
        <v>158</v>
      </c>
      <c r="BM148" s="167" t="s">
        <v>1337</v>
      </c>
    </row>
    <row r="149" spans="1:65" s="12" customFormat="1" ht="25.95" customHeight="1" x14ac:dyDescent="0.35">
      <c r="B149" s="143"/>
      <c r="D149" s="144" t="s">
        <v>74</v>
      </c>
      <c r="E149" s="145"/>
      <c r="F149" s="145" t="s">
        <v>328</v>
      </c>
      <c r="I149" s="146"/>
      <c r="J149" s="147">
        <f>BK149</f>
        <v>0</v>
      </c>
      <c r="L149" s="143"/>
      <c r="M149" s="148"/>
      <c r="N149" s="149"/>
      <c r="O149" s="149"/>
      <c r="P149" s="150">
        <f>P150+P154</f>
        <v>0</v>
      </c>
      <c r="Q149" s="149"/>
      <c r="R149" s="150">
        <f>R150+R154</f>
        <v>7.9128000000000004E-2</v>
      </c>
      <c r="S149" s="149"/>
      <c r="T149" s="151">
        <f>T150+T154</f>
        <v>0</v>
      </c>
      <c r="AR149" s="144" t="s">
        <v>162</v>
      </c>
      <c r="AT149" s="152" t="s">
        <v>74</v>
      </c>
      <c r="AU149" s="152" t="s">
        <v>75</v>
      </c>
      <c r="AY149" s="144" t="s">
        <v>153</v>
      </c>
      <c r="BK149" s="153">
        <f>BK150+BK154</f>
        <v>0</v>
      </c>
    </row>
    <row r="150" spans="1:65" s="12" customFormat="1" ht="22.95" customHeight="1" x14ac:dyDescent="0.3">
      <c r="B150" s="143"/>
      <c r="D150" s="144" t="s">
        <v>74</v>
      </c>
      <c r="E150" s="154"/>
      <c r="F150" s="154" t="s">
        <v>329</v>
      </c>
      <c r="I150" s="146"/>
      <c r="J150" s="155">
        <f>BK150</f>
        <v>0</v>
      </c>
      <c r="L150" s="143"/>
      <c r="M150" s="148"/>
      <c r="N150" s="149"/>
      <c r="O150" s="149"/>
      <c r="P150" s="150">
        <f>SUM(P151:P153)</f>
        <v>0</v>
      </c>
      <c r="Q150" s="149"/>
      <c r="R150" s="150">
        <f>SUM(R151:R153)</f>
        <v>7.9128000000000004E-2</v>
      </c>
      <c r="S150" s="149"/>
      <c r="T150" s="151">
        <f>SUM(T151:T153)</f>
        <v>0</v>
      </c>
      <c r="AR150" s="144" t="s">
        <v>162</v>
      </c>
      <c r="AT150" s="152" t="s">
        <v>74</v>
      </c>
      <c r="AU150" s="152" t="s">
        <v>83</v>
      </c>
      <c r="AY150" s="144" t="s">
        <v>153</v>
      </c>
      <c r="BK150" s="153">
        <f>SUM(BK151:BK153)</f>
        <v>0</v>
      </c>
    </row>
    <row r="151" spans="1:65" s="2" customFormat="1" ht="21.75" customHeight="1" x14ac:dyDescent="0.25">
      <c r="A151" s="29"/>
      <c r="B151" s="121"/>
      <c r="C151" s="156" t="s">
        <v>188</v>
      </c>
      <c r="D151" s="156" t="s">
        <v>155</v>
      </c>
      <c r="E151" s="157"/>
      <c r="F151" s="158" t="s">
        <v>343</v>
      </c>
      <c r="G151" s="159" t="s">
        <v>316</v>
      </c>
      <c r="H151" s="160">
        <v>84</v>
      </c>
      <c r="I151" s="161"/>
      <c r="J151" s="160">
        <f>ROUND(I151*H151,3)</f>
        <v>0</v>
      </c>
      <c r="K151" s="162"/>
      <c r="L151" s="30"/>
      <c r="M151" s="163" t="s">
        <v>1</v>
      </c>
      <c r="N151" s="164" t="s">
        <v>41</v>
      </c>
      <c r="O151" s="55"/>
      <c r="P151" s="165">
        <f>O151*H151</f>
        <v>0</v>
      </c>
      <c r="Q151" s="165">
        <v>0</v>
      </c>
      <c r="R151" s="165">
        <f>Q151*H151</f>
        <v>0</v>
      </c>
      <c r="S151" s="165">
        <v>0</v>
      </c>
      <c r="T151" s="166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7" t="s">
        <v>332</v>
      </c>
      <c r="AT151" s="167" t="s">
        <v>155</v>
      </c>
      <c r="AU151" s="167" t="s">
        <v>131</v>
      </c>
      <c r="AY151" s="14" t="s">
        <v>153</v>
      </c>
      <c r="BE151" s="168">
        <f>IF(N151="základná",J151,0)</f>
        <v>0</v>
      </c>
      <c r="BF151" s="168">
        <f>IF(N151="znížená",J151,0)</f>
        <v>0</v>
      </c>
      <c r="BG151" s="168">
        <f>IF(N151="zákl. prenesená",J151,0)</f>
        <v>0</v>
      </c>
      <c r="BH151" s="168">
        <f>IF(N151="zníž. prenesená",J151,0)</f>
        <v>0</v>
      </c>
      <c r="BI151" s="168">
        <f>IF(N151="nulová",J151,0)</f>
        <v>0</v>
      </c>
      <c r="BJ151" s="14" t="s">
        <v>131</v>
      </c>
      <c r="BK151" s="169">
        <f>ROUND(I151*H151,3)</f>
        <v>0</v>
      </c>
      <c r="BL151" s="14" t="s">
        <v>332</v>
      </c>
      <c r="BM151" s="167" t="s">
        <v>1338</v>
      </c>
    </row>
    <row r="152" spans="1:65" s="2" customFormat="1" ht="16.5" customHeight="1" x14ac:dyDescent="0.25">
      <c r="A152" s="29"/>
      <c r="B152" s="121"/>
      <c r="C152" s="170" t="s">
        <v>191</v>
      </c>
      <c r="D152" s="170" t="s">
        <v>195</v>
      </c>
      <c r="E152" s="171"/>
      <c r="F152" s="172" t="s">
        <v>346</v>
      </c>
      <c r="G152" s="173" t="s">
        <v>340</v>
      </c>
      <c r="H152" s="174">
        <v>16.8</v>
      </c>
      <c r="I152" s="175"/>
      <c r="J152" s="174">
        <f>ROUND(I152*H152,3)</f>
        <v>0</v>
      </c>
      <c r="K152" s="176"/>
      <c r="L152" s="177"/>
      <c r="M152" s="178" t="s">
        <v>1</v>
      </c>
      <c r="N152" s="179" t="s">
        <v>41</v>
      </c>
      <c r="O152" s="55"/>
      <c r="P152" s="165">
        <f>O152*H152</f>
        <v>0</v>
      </c>
      <c r="Q152" s="165">
        <v>0</v>
      </c>
      <c r="R152" s="165">
        <f>Q152*H152</f>
        <v>0</v>
      </c>
      <c r="S152" s="165">
        <v>0</v>
      </c>
      <c r="T152" s="166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7" t="s">
        <v>336</v>
      </c>
      <c r="AT152" s="167" t="s">
        <v>195</v>
      </c>
      <c r="AU152" s="167" t="s">
        <v>131</v>
      </c>
      <c r="AY152" s="14" t="s">
        <v>153</v>
      </c>
      <c r="BE152" s="168">
        <f>IF(N152="základná",J152,0)</f>
        <v>0</v>
      </c>
      <c r="BF152" s="168">
        <f>IF(N152="znížená",J152,0)</f>
        <v>0</v>
      </c>
      <c r="BG152" s="168">
        <f>IF(N152="zákl. prenesená",J152,0)</f>
        <v>0</v>
      </c>
      <c r="BH152" s="168">
        <f>IF(N152="zníž. prenesená",J152,0)</f>
        <v>0</v>
      </c>
      <c r="BI152" s="168">
        <f>IF(N152="nulová",J152,0)</f>
        <v>0</v>
      </c>
      <c r="BJ152" s="14" t="s">
        <v>131</v>
      </c>
      <c r="BK152" s="169">
        <f>ROUND(I152*H152,3)</f>
        <v>0</v>
      </c>
      <c r="BL152" s="14" t="s">
        <v>336</v>
      </c>
      <c r="BM152" s="167" t="s">
        <v>1339</v>
      </c>
    </row>
    <row r="153" spans="1:65" s="2" customFormat="1" ht="16.5" customHeight="1" x14ac:dyDescent="0.25">
      <c r="A153" s="29"/>
      <c r="B153" s="121"/>
      <c r="C153" s="170" t="s">
        <v>194</v>
      </c>
      <c r="D153" s="170" t="s">
        <v>195</v>
      </c>
      <c r="E153" s="171"/>
      <c r="F153" s="172" t="s">
        <v>349</v>
      </c>
      <c r="G153" s="173" t="s">
        <v>350</v>
      </c>
      <c r="H153" s="174">
        <v>79.128</v>
      </c>
      <c r="I153" s="175"/>
      <c r="J153" s="174">
        <f>ROUND(I153*H153,3)</f>
        <v>0</v>
      </c>
      <c r="K153" s="176"/>
      <c r="L153" s="177"/>
      <c r="M153" s="178" t="s">
        <v>1</v>
      </c>
      <c r="N153" s="179" t="s">
        <v>41</v>
      </c>
      <c r="O153" s="55"/>
      <c r="P153" s="165">
        <f>O153*H153</f>
        <v>0</v>
      </c>
      <c r="Q153" s="165">
        <v>1E-3</v>
      </c>
      <c r="R153" s="165">
        <f>Q153*H153</f>
        <v>7.9128000000000004E-2</v>
      </c>
      <c r="S153" s="165">
        <v>0</v>
      </c>
      <c r="T153" s="166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7" t="s">
        <v>336</v>
      </c>
      <c r="AT153" s="167" t="s">
        <v>195</v>
      </c>
      <c r="AU153" s="167" t="s">
        <v>131</v>
      </c>
      <c r="AY153" s="14" t="s">
        <v>153</v>
      </c>
      <c r="BE153" s="168">
        <f>IF(N153="základná",J153,0)</f>
        <v>0</v>
      </c>
      <c r="BF153" s="168">
        <f>IF(N153="znížená",J153,0)</f>
        <v>0</v>
      </c>
      <c r="BG153" s="168">
        <f>IF(N153="zákl. prenesená",J153,0)</f>
        <v>0</v>
      </c>
      <c r="BH153" s="168">
        <f>IF(N153="zníž. prenesená",J153,0)</f>
        <v>0</v>
      </c>
      <c r="BI153" s="168">
        <f>IF(N153="nulová",J153,0)</f>
        <v>0</v>
      </c>
      <c r="BJ153" s="14" t="s">
        <v>131</v>
      </c>
      <c r="BK153" s="169">
        <f>ROUND(I153*H153,3)</f>
        <v>0</v>
      </c>
      <c r="BL153" s="14" t="s">
        <v>336</v>
      </c>
      <c r="BM153" s="167" t="s">
        <v>1340</v>
      </c>
    </row>
    <row r="154" spans="1:65" s="12" customFormat="1" ht="22.95" customHeight="1" x14ac:dyDescent="0.3">
      <c r="B154" s="143"/>
      <c r="D154" s="144" t="s">
        <v>74</v>
      </c>
      <c r="E154" s="154"/>
      <c r="F154" s="154" t="s">
        <v>1341</v>
      </c>
      <c r="I154" s="146"/>
      <c r="J154" s="155">
        <f>BK154</f>
        <v>0</v>
      </c>
      <c r="L154" s="143"/>
      <c r="M154" s="148"/>
      <c r="N154" s="149"/>
      <c r="O154" s="149"/>
      <c r="P154" s="150">
        <f>SUM(P155:P157)</f>
        <v>0</v>
      </c>
      <c r="Q154" s="149"/>
      <c r="R154" s="150">
        <f>SUM(R155:R157)</f>
        <v>0</v>
      </c>
      <c r="S154" s="149"/>
      <c r="T154" s="151">
        <f>SUM(T155:T157)</f>
        <v>0</v>
      </c>
      <c r="AR154" s="144" t="s">
        <v>162</v>
      </c>
      <c r="AT154" s="152" t="s">
        <v>74</v>
      </c>
      <c r="AU154" s="152" t="s">
        <v>83</v>
      </c>
      <c r="AY154" s="144" t="s">
        <v>153</v>
      </c>
      <c r="BK154" s="153">
        <f>SUM(BK155:BK157)</f>
        <v>0</v>
      </c>
    </row>
    <row r="155" spans="1:65" s="2" customFormat="1" ht="16.5" customHeight="1" x14ac:dyDescent="0.25">
      <c r="A155" s="29"/>
      <c r="B155" s="121"/>
      <c r="C155" s="156" t="s">
        <v>198</v>
      </c>
      <c r="D155" s="156" t="s">
        <v>155</v>
      </c>
      <c r="E155" s="157"/>
      <c r="F155" s="158" t="s">
        <v>1342</v>
      </c>
      <c r="G155" s="159" t="s">
        <v>340</v>
      </c>
      <c r="H155" s="160">
        <v>1</v>
      </c>
      <c r="I155" s="161"/>
      <c r="J155" s="160">
        <f>ROUND(I155*H155,3)</f>
        <v>0</v>
      </c>
      <c r="K155" s="162"/>
      <c r="L155" s="30"/>
      <c r="M155" s="163" t="s">
        <v>1</v>
      </c>
      <c r="N155" s="164" t="s">
        <v>41</v>
      </c>
      <c r="O155" s="55"/>
      <c r="P155" s="165">
        <f>O155*H155</f>
        <v>0</v>
      </c>
      <c r="Q155" s="165">
        <v>0</v>
      </c>
      <c r="R155" s="165">
        <f>Q155*H155</f>
        <v>0</v>
      </c>
      <c r="S155" s="165">
        <v>0</v>
      </c>
      <c r="T155" s="166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7" t="s">
        <v>332</v>
      </c>
      <c r="AT155" s="167" t="s">
        <v>155</v>
      </c>
      <c r="AU155" s="167" t="s">
        <v>131</v>
      </c>
      <c r="AY155" s="14" t="s">
        <v>153</v>
      </c>
      <c r="BE155" s="168">
        <f>IF(N155="základná",J155,0)</f>
        <v>0</v>
      </c>
      <c r="BF155" s="168">
        <f>IF(N155="znížená",J155,0)</f>
        <v>0</v>
      </c>
      <c r="BG155" s="168">
        <f>IF(N155="zákl. prenesená",J155,0)</f>
        <v>0</v>
      </c>
      <c r="BH155" s="168">
        <f>IF(N155="zníž. prenesená",J155,0)</f>
        <v>0</v>
      </c>
      <c r="BI155" s="168">
        <f>IF(N155="nulová",J155,0)</f>
        <v>0</v>
      </c>
      <c r="BJ155" s="14" t="s">
        <v>131</v>
      </c>
      <c r="BK155" s="169">
        <f>ROUND(I155*H155,3)</f>
        <v>0</v>
      </c>
      <c r="BL155" s="14" t="s">
        <v>332</v>
      </c>
      <c r="BM155" s="167" t="s">
        <v>1343</v>
      </c>
    </row>
    <row r="156" spans="1:65" s="2" customFormat="1" ht="21.75" customHeight="1" x14ac:dyDescent="0.25">
      <c r="A156" s="29"/>
      <c r="B156" s="121"/>
      <c r="C156" s="170" t="s">
        <v>201</v>
      </c>
      <c r="D156" s="170" t="s">
        <v>195</v>
      </c>
      <c r="E156" s="171"/>
      <c r="F156" s="172" t="s">
        <v>1344</v>
      </c>
      <c r="G156" s="173" t="s">
        <v>340</v>
      </c>
      <c r="H156" s="174">
        <v>1</v>
      </c>
      <c r="I156" s="175"/>
      <c r="J156" s="174">
        <f>ROUND(I156*H156,3)</f>
        <v>0</v>
      </c>
      <c r="K156" s="176"/>
      <c r="L156" s="177"/>
      <c r="M156" s="178" t="s">
        <v>1</v>
      </c>
      <c r="N156" s="179" t="s">
        <v>41</v>
      </c>
      <c r="O156" s="55"/>
      <c r="P156" s="165">
        <f>O156*H156</f>
        <v>0</v>
      </c>
      <c r="Q156" s="165">
        <v>0</v>
      </c>
      <c r="R156" s="165">
        <f>Q156*H156</f>
        <v>0</v>
      </c>
      <c r="S156" s="165">
        <v>0</v>
      </c>
      <c r="T156" s="166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7" t="s">
        <v>634</v>
      </c>
      <c r="AT156" s="167" t="s">
        <v>195</v>
      </c>
      <c r="AU156" s="167" t="s">
        <v>131</v>
      </c>
      <c r="AY156" s="14" t="s">
        <v>153</v>
      </c>
      <c r="BE156" s="168">
        <f>IF(N156="základná",J156,0)</f>
        <v>0</v>
      </c>
      <c r="BF156" s="168">
        <f>IF(N156="znížená",J156,0)</f>
        <v>0</v>
      </c>
      <c r="BG156" s="168">
        <f>IF(N156="zákl. prenesená",J156,0)</f>
        <v>0</v>
      </c>
      <c r="BH156" s="168">
        <f>IF(N156="zníž. prenesená",J156,0)</f>
        <v>0</v>
      </c>
      <c r="BI156" s="168">
        <f>IF(N156="nulová",J156,0)</f>
        <v>0</v>
      </c>
      <c r="BJ156" s="14" t="s">
        <v>131</v>
      </c>
      <c r="BK156" s="169">
        <f>ROUND(I156*H156,3)</f>
        <v>0</v>
      </c>
      <c r="BL156" s="14" t="s">
        <v>332</v>
      </c>
      <c r="BM156" s="167" t="s">
        <v>1345</v>
      </c>
    </row>
    <row r="157" spans="1:65" s="2" customFormat="1" ht="33" customHeight="1" x14ac:dyDescent="0.25">
      <c r="A157" s="29"/>
      <c r="B157" s="121"/>
      <c r="C157" s="170" t="s">
        <v>207</v>
      </c>
      <c r="D157" s="170" t="s">
        <v>195</v>
      </c>
      <c r="E157" s="171"/>
      <c r="F157" s="172" t="s">
        <v>1346</v>
      </c>
      <c r="G157" s="173" t="s">
        <v>340</v>
      </c>
      <c r="H157" s="174">
        <v>1</v>
      </c>
      <c r="I157" s="175"/>
      <c r="J157" s="174">
        <f>ROUND(I157*H157,3)</f>
        <v>0</v>
      </c>
      <c r="K157" s="176"/>
      <c r="L157" s="177"/>
      <c r="M157" s="178" t="s">
        <v>1</v>
      </c>
      <c r="N157" s="179" t="s">
        <v>41</v>
      </c>
      <c r="O157" s="55"/>
      <c r="P157" s="165">
        <f>O157*H157</f>
        <v>0</v>
      </c>
      <c r="Q157" s="165">
        <v>0</v>
      </c>
      <c r="R157" s="165">
        <f>Q157*H157</f>
        <v>0</v>
      </c>
      <c r="S157" s="165">
        <v>0</v>
      </c>
      <c r="T157" s="166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7" t="s">
        <v>634</v>
      </c>
      <c r="AT157" s="167" t="s">
        <v>195</v>
      </c>
      <c r="AU157" s="167" t="s">
        <v>131</v>
      </c>
      <c r="AY157" s="14" t="s">
        <v>153</v>
      </c>
      <c r="BE157" s="168">
        <f>IF(N157="základná",J157,0)</f>
        <v>0</v>
      </c>
      <c r="BF157" s="168">
        <f>IF(N157="znížená",J157,0)</f>
        <v>0</v>
      </c>
      <c r="BG157" s="168">
        <f>IF(N157="zákl. prenesená",J157,0)</f>
        <v>0</v>
      </c>
      <c r="BH157" s="168">
        <f>IF(N157="zníž. prenesená",J157,0)</f>
        <v>0</v>
      </c>
      <c r="BI157" s="168">
        <f>IF(N157="nulová",J157,0)</f>
        <v>0</v>
      </c>
      <c r="BJ157" s="14" t="s">
        <v>131</v>
      </c>
      <c r="BK157" s="169">
        <f>ROUND(I157*H157,3)</f>
        <v>0</v>
      </c>
      <c r="BL157" s="14" t="s">
        <v>332</v>
      </c>
      <c r="BM157" s="167" t="s">
        <v>1347</v>
      </c>
    </row>
    <row r="158" spans="1:65" s="12" customFormat="1" ht="25.95" customHeight="1" x14ac:dyDescent="0.35">
      <c r="B158" s="143"/>
      <c r="D158" s="144" t="s">
        <v>74</v>
      </c>
      <c r="E158" s="145"/>
      <c r="F158" s="145" t="s">
        <v>135</v>
      </c>
      <c r="I158" s="146"/>
      <c r="J158" s="147">
        <f>BK158</f>
        <v>0</v>
      </c>
      <c r="L158" s="143"/>
      <c r="M158" s="148"/>
      <c r="N158" s="149"/>
      <c r="O158" s="149"/>
      <c r="P158" s="150">
        <f>P159</f>
        <v>0</v>
      </c>
      <c r="Q158" s="149"/>
      <c r="R158" s="150">
        <f>R159</f>
        <v>0</v>
      </c>
      <c r="S158" s="149"/>
      <c r="T158" s="151">
        <f>T159</f>
        <v>0</v>
      </c>
      <c r="AR158" s="144" t="s">
        <v>158</v>
      </c>
      <c r="AT158" s="152" t="s">
        <v>74</v>
      </c>
      <c r="AU158" s="152" t="s">
        <v>75</v>
      </c>
      <c r="AY158" s="144" t="s">
        <v>153</v>
      </c>
      <c r="BK158" s="153">
        <f>BK159</f>
        <v>0</v>
      </c>
    </row>
    <row r="159" spans="1:65" s="2" customFormat="1" ht="16.5" customHeight="1" x14ac:dyDescent="0.25">
      <c r="A159" s="29"/>
      <c r="B159" s="121"/>
      <c r="C159" s="156" t="s">
        <v>204</v>
      </c>
      <c r="D159" s="156" t="s">
        <v>155</v>
      </c>
      <c r="E159" s="157"/>
      <c r="F159" s="158" t="s">
        <v>1348</v>
      </c>
      <c r="G159" s="159" t="s">
        <v>1125</v>
      </c>
      <c r="H159" s="160">
        <v>48</v>
      </c>
      <c r="I159" s="161"/>
      <c r="J159" s="160">
        <f>ROUND(I159*H159,3)</f>
        <v>0</v>
      </c>
      <c r="K159" s="162"/>
      <c r="L159" s="30"/>
      <c r="M159" s="180" t="s">
        <v>1</v>
      </c>
      <c r="N159" s="181" t="s">
        <v>41</v>
      </c>
      <c r="O159" s="182"/>
      <c r="P159" s="183">
        <f>O159*H159</f>
        <v>0</v>
      </c>
      <c r="Q159" s="183">
        <v>0</v>
      </c>
      <c r="R159" s="183">
        <f>Q159*H159</f>
        <v>0</v>
      </c>
      <c r="S159" s="183">
        <v>0</v>
      </c>
      <c r="T159" s="184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7" t="s">
        <v>1126</v>
      </c>
      <c r="AT159" s="167" t="s">
        <v>155</v>
      </c>
      <c r="AU159" s="167" t="s">
        <v>83</v>
      </c>
      <c r="AY159" s="14" t="s">
        <v>153</v>
      </c>
      <c r="BE159" s="168">
        <f>IF(N159="základná",J159,0)</f>
        <v>0</v>
      </c>
      <c r="BF159" s="168">
        <f>IF(N159="znížená",J159,0)</f>
        <v>0</v>
      </c>
      <c r="BG159" s="168">
        <f>IF(N159="zákl. prenesená",J159,0)</f>
        <v>0</v>
      </c>
      <c r="BH159" s="168">
        <f>IF(N159="zníž. prenesená",J159,0)</f>
        <v>0</v>
      </c>
      <c r="BI159" s="168">
        <f>IF(N159="nulová",J159,0)</f>
        <v>0</v>
      </c>
      <c r="BJ159" s="14" t="s">
        <v>131</v>
      </c>
      <c r="BK159" s="169">
        <f>ROUND(I159*H159,3)</f>
        <v>0</v>
      </c>
      <c r="BL159" s="14" t="s">
        <v>1126</v>
      </c>
      <c r="BM159" s="167" t="s">
        <v>1349</v>
      </c>
    </row>
    <row r="160" spans="1:65" s="2" customFormat="1" ht="7" customHeight="1" x14ac:dyDescent="0.25">
      <c r="A160" s="29"/>
      <c r="B160" s="44"/>
      <c r="C160" s="45"/>
      <c r="D160" s="45"/>
      <c r="E160" s="45"/>
      <c r="F160" s="45"/>
      <c r="G160" s="45"/>
      <c r="H160" s="45"/>
      <c r="I160" s="45"/>
      <c r="J160" s="45"/>
      <c r="K160" s="45"/>
      <c r="L160" s="30"/>
      <c r="M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</row>
  </sheetData>
  <autoFilter ref="C133:K159" xr:uid="{00000000-0009-0000-0000-000007000000}"/>
  <mergeCells count="14">
    <mergeCell ref="D112:F112"/>
    <mergeCell ref="E124:H124"/>
    <mergeCell ref="E126:H126"/>
    <mergeCell ref="L2:V2"/>
    <mergeCell ref="E87:H87"/>
    <mergeCell ref="D108:F108"/>
    <mergeCell ref="D109:F109"/>
    <mergeCell ref="D110:F110"/>
    <mergeCell ref="D111:F111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16</vt:i4>
      </vt:variant>
    </vt:vector>
  </HeadingPairs>
  <TitlesOfParts>
    <vt:vector size="24" baseType="lpstr">
      <vt:lpstr>Rekapitulácia stavby</vt:lpstr>
      <vt:lpstr>01 - SO 01 Hala skladovacia </vt:lpstr>
      <vt:lpstr>02 - SO 02 Prevádzková bu...</vt:lpstr>
      <vt:lpstr>03 - SO 03 Spevnená plocha </vt:lpstr>
      <vt:lpstr>04 - SO 04 Oplotenie </vt:lpstr>
      <vt:lpstr>05 - SO 05 Prístrešok </vt:lpstr>
      <vt:lpstr>06 - SO 06 Žumpa 40m3</vt:lpstr>
      <vt:lpstr>07 - SO 07 Mostova váha </vt:lpstr>
      <vt:lpstr>'01 - SO 01 Hala skladovacia '!Názvy_tlače</vt:lpstr>
      <vt:lpstr>'02 - SO 02 Prevádzková bu...'!Názvy_tlače</vt:lpstr>
      <vt:lpstr>'03 - SO 03 Spevnená plocha '!Názvy_tlače</vt:lpstr>
      <vt:lpstr>'04 - SO 04 Oplotenie '!Názvy_tlače</vt:lpstr>
      <vt:lpstr>'05 - SO 05 Prístrešok '!Názvy_tlače</vt:lpstr>
      <vt:lpstr>'06 - SO 06 Žumpa 40m3'!Názvy_tlače</vt:lpstr>
      <vt:lpstr>'07 - SO 07 Mostova váha '!Názvy_tlače</vt:lpstr>
      <vt:lpstr>'Rekapitulácia stavby'!Názvy_tlače</vt:lpstr>
      <vt:lpstr>'01 - SO 01 Hala skladovacia '!Oblasť_tlače</vt:lpstr>
      <vt:lpstr>'02 - SO 02 Prevádzková bu...'!Oblasť_tlače</vt:lpstr>
      <vt:lpstr>'03 - SO 03 Spevnená plocha '!Oblasť_tlače</vt:lpstr>
      <vt:lpstr>'04 - SO 04 Oplotenie '!Oblasť_tlače</vt:lpstr>
      <vt:lpstr>'05 - SO 05 Prístrešok '!Oblasť_tlače</vt:lpstr>
      <vt:lpstr>'06 - SO 06 Žumpa 40m3'!Oblasť_tlače</vt:lpstr>
      <vt:lpstr>'07 - SO 07 Mostova váha 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Roman Mikušinec</cp:lastModifiedBy>
  <dcterms:created xsi:type="dcterms:W3CDTF">2021-03-18T15:05:26Z</dcterms:created>
  <dcterms:modified xsi:type="dcterms:W3CDTF">2021-04-07T15:12:19Z</dcterms:modified>
</cp:coreProperties>
</file>